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2330" activeTab="3"/>
  </bookViews>
  <sheets>
    <sheet name="1 кв" sheetId="1" r:id="rId1"/>
    <sheet name="2 кв" sheetId="2" r:id="rId2"/>
    <sheet name="3 кв" sheetId="3" r:id="rId3"/>
    <sheet name="4 кв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<sst xmlns="http://schemas.openxmlformats.org/spreadsheetml/2006/main" count="376" uniqueCount="86">
  <si>
    <t>Утверждена</t>
  </si>
  <si>
    <t>приказом Федеральной службы</t>
  </si>
  <si>
    <t>по финансовым рынкам</t>
  </si>
  <si>
    <t>от 15 ноября 2005г. N 05-63/пз-н</t>
  </si>
  <si>
    <t>ФОРМА ОТЧЕТА</t>
  </si>
  <si>
    <t xml:space="preserve">  О ДОХОДАХ  ОТ  ИНВЕСТИРОВАНИЯ СРЕДСТВ ПЕНСИОННЫХ НАКОПЛЕНИЙ</t>
  </si>
  <si>
    <t>Общество с ограниченной ответственностью "Управляющая компания "МЕТРОПОЛЬ"  Д.У. средствами пенсионных накоплений</t>
  </si>
  <si>
    <t xml:space="preserve">полное фирменное наименование управляющей компании </t>
  </si>
  <si>
    <t>7706285907 / 770601001</t>
  </si>
  <si>
    <t>ИНН / КПП</t>
  </si>
  <si>
    <t xml:space="preserve">22-03У027 от 08/10/2003 года, б/н </t>
  </si>
  <si>
    <t xml:space="preserve">номер, дата договора доверительного управления, наименование инвестиционного портфеля </t>
  </si>
  <si>
    <t xml:space="preserve"> 1. Структура доходов и расходов по инвестированию средств пенсионных накоплений</t>
  </si>
  <si>
    <t>Наименование показателя</t>
  </si>
  <si>
    <t>Код строки</t>
  </si>
  <si>
    <t>За отчетный квартал  (тыс. руб.)</t>
  </si>
  <si>
    <t>Накопительным итогом с начала года  (тыс. руб.)</t>
  </si>
  <si>
    <t>1</t>
  </si>
  <si>
    <t>Доход  от  инвестирования  средств  пенсионных  накоплений, всего</t>
  </si>
  <si>
    <t>010</t>
  </si>
  <si>
    <t>В том числе:</t>
  </si>
  <si>
    <t>- финансовый результат от реализации активов</t>
  </si>
  <si>
    <t>011</t>
  </si>
  <si>
    <t>- дивиденды и проценты (доход) по ценным бумагам</t>
  </si>
  <si>
    <t>012</t>
  </si>
  <si>
    <t>-  проценты (доход) по банковским депозитам и средствам на счетах в кредитных организациях</t>
  </si>
  <si>
    <t>013</t>
  </si>
  <si>
    <t>- финансовый результат от переоценки активов</t>
  </si>
  <si>
    <t>014</t>
  </si>
  <si>
    <t>- другие виды доходов  от операций по  инвестированию  средств  пенсионных  накоплений</t>
  </si>
  <si>
    <t>015</t>
  </si>
  <si>
    <t>Удержано средств для возмещения    необходимых расходов управляющей компании по инвестированию средств пенсионных накоплений, всего</t>
  </si>
  <si>
    <t>020</t>
  </si>
  <si>
    <t>- оплата услуг специализированного депозитария</t>
  </si>
  <si>
    <t>021</t>
  </si>
  <si>
    <t>- оплата услуг профессиональных участников рынка ценных бумаг (брокеров, дилеров, организаторов торговли и др.)</t>
  </si>
  <si>
    <t>022</t>
  </si>
  <si>
    <t>- оплата услуг аудитора</t>
  </si>
  <si>
    <t>023</t>
  </si>
  <si>
    <t>- расходы на обязательное страхование</t>
  </si>
  <si>
    <t>024</t>
  </si>
  <si>
    <t>- оплата прочих услуг</t>
  </si>
  <si>
    <t>025</t>
  </si>
  <si>
    <t>Вознаграждение управляющей компании*</t>
  </si>
  <si>
    <t>030</t>
  </si>
  <si>
    <t>*указывается в отчете  за  IV квартал</t>
  </si>
  <si>
    <t xml:space="preserve">    2.  Показатели величин расходов и вознаграждения</t>
  </si>
  <si>
    <t>Накопительным итогом с начала года (тыс. руб.)</t>
  </si>
  <si>
    <t xml:space="preserve">Средняя стоимость чистых активов, без учета вновь переданных средств </t>
  </si>
  <si>
    <t>Сумма вновь переданных средств,  итого</t>
  </si>
  <si>
    <t>В том числе переданные:</t>
  </si>
  <si>
    <t>в январе</t>
  </si>
  <si>
    <t>в феврале</t>
  </si>
  <si>
    <t>в марте</t>
  </si>
  <si>
    <t>в апреле</t>
  </si>
  <si>
    <t xml:space="preserve">в мае 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</si>
  <si>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</si>
  <si>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</si>
  <si>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</si>
  <si>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</si>
  <si>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</si>
  <si>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</si>
  <si>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</si>
  <si>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 xml:space="preserve">Предельный размер необходимых расходов управляющей компании по инвестированию средств пенсионных накоплений </t>
  </si>
  <si>
    <t xml:space="preserve">Фактически понесенные расходы управляющей компании по инвестированию средств пенсионных накоплений  </t>
  </si>
  <si>
    <t>040</t>
  </si>
  <si>
    <t>Экономия/перерасход по возмещению необходимых расходов  управляющей компании (строки 030-040)</t>
  </si>
  <si>
    <t>050</t>
  </si>
  <si>
    <t>Предельный размер оплаты услуг, оказываемых специализированным депозитарием.</t>
  </si>
  <si>
    <t>060</t>
  </si>
  <si>
    <t>Фактическая стоимость предоставленных  услуг, оказываемых специализированным депозитарием.</t>
  </si>
  <si>
    <t>070</t>
  </si>
  <si>
    <t>Экономия/перерасход по оплате услуг специализированного депозитария (строки 060-070)</t>
  </si>
  <si>
    <t>080</t>
  </si>
  <si>
    <t>Доход от инвестирования средств пенсионных накоплений, всего (руб.)</t>
  </si>
  <si>
    <t>090</t>
  </si>
  <si>
    <t>в процентах от среднегодовой  стоимости чистых активов</t>
  </si>
  <si>
    <t>Вознаграждение управляющей компании (руб) *</t>
  </si>
  <si>
    <t>100</t>
  </si>
  <si>
    <t>в процентах к доходу от инвестирования средств пенсионных накоплений</t>
  </si>
  <si>
    <t>в процентах от среднегодовой стоимости чистых активов</t>
  </si>
  <si>
    <t>Генеральный директор</t>
  </si>
  <si>
    <t>ООО "УК "МЕТРОПОЛЬ"</t>
  </si>
  <si>
    <t>Захаров А.К.</t>
  </si>
  <si>
    <t>Подпись уполномоченного лица</t>
  </si>
  <si>
    <t xml:space="preserve">специализированного депозитария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</si>
</sst>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0_р_."/>
    <numFmt numFmtId="166" formatCode="_(* #,##0.00_);_(* \(#,##0.00\);_(* &quot;-&quot;??_);_(@_)"/>
    <numFmt numFmtId="167" formatCode="#,##0.00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10"/>
      <color indexed="9"/>
      <name val="Arial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justify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165" fontId="18" fillId="0" borderId="0" xfId="0" applyNumberFormat="1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49" fontId="18" fillId="0" borderId="11" xfId="0" applyNumberFormat="1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horizontal="right" vertical="center"/>
    </xf>
    <xf numFmtId="49" fontId="18" fillId="0" borderId="12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left" vertical="center" wrapText="1"/>
    </xf>
    <xf numFmtId="4" fontId="28" fillId="0" borderId="0" xfId="52" applyNumberFormat="1" applyFont="1" applyFill="1" applyBorder="1" applyAlignment="1">
      <alignment horizontal="right"/>
      <protection/>
    </xf>
    <xf numFmtId="0" fontId="18" fillId="0" borderId="1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4" fontId="18" fillId="0" borderId="1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2" fontId="18" fillId="0" borderId="10" xfId="59" applyNumberFormat="1" applyFont="1" applyFill="1" applyBorder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justify" vertical="center"/>
    </xf>
    <xf numFmtId="0" fontId="29" fillId="0" borderId="0" xfId="0" applyFont="1" applyFill="1" applyAlignment="1">
      <alignment vertical="center"/>
    </xf>
    <xf numFmtId="166" fontId="29" fillId="0" borderId="0" xfId="59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164" fontId="30" fillId="0" borderId="10" xfId="0" applyNumberFormat="1" applyFont="1" applyFill="1" applyBorder="1" applyAlignment="1">
      <alignment vertical="center"/>
    </xf>
    <xf numFmtId="164" fontId="31" fillId="0" borderId="10" xfId="0" applyNumberFormat="1" applyFont="1" applyFill="1" applyBorder="1" applyAlignment="1">
      <alignment vertical="center"/>
    </xf>
    <xf numFmtId="164" fontId="30" fillId="0" borderId="10" xfId="0" applyNumberFormat="1" applyFont="1" applyFill="1" applyBorder="1" applyAlignment="1">
      <alignment horizontal="right" vertical="center"/>
    </xf>
    <xf numFmtId="4" fontId="28" fillId="0" borderId="0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. № 3 (1.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C\BackOffice\&#1055;.&#1088;&#1077;&#1092;&#1086;&#1088;&#1084;&#1072;\&#1086;&#1090;&#1095;&#1077;&#1090;&#1085;&#1086;&#1089;&#1090;&#1100;\2012\IV%20&#1082;&#1074;%202012\&#1054;&#1058;&#1063;&#1045;&#1058;%20&#1055;&#1045;&#1053;.&#1053;&#1040;&#1050;&#1054;&#1055;&#1051;&#1045;&#1053;&#1048;&#1071;%20IV%20&#1082;&#1074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C\BackOffice\&#1055;.&#1088;&#1077;&#1092;&#1086;&#1088;&#1084;&#1072;\&#1086;&#1090;&#1095;&#1077;&#1090;&#1085;&#1086;&#1089;&#1090;&#1100;\2012\III%20&#1082;&#1074;%202012\&#1054;&#1058;&#1063;&#1045;&#1058;%20&#1055;&#1045;&#1053;.&#1053;&#1040;&#1050;&#1054;&#1055;&#1051;&#1045;&#1053;&#1048;&#1071;%20III%20&#1082;&#1074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C\BackOffice\&#1055;.&#1088;&#1077;&#1092;&#1086;&#1088;&#1084;&#1072;\&#1086;&#1090;&#1095;&#1077;&#1090;&#1085;&#1086;&#1089;&#1090;&#1100;\2012\II%20&#1082;&#1074;%202012\&#1054;&#1058;&#1063;&#1045;&#1058;%20&#1055;&#1045;&#1053;.&#1053;&#1040;&#1050;&#1054;&#1055;&#1051;&#1045;&#1053;&#1048;&#1071;%20II%20&#1082;&#1074;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UC\BackOffice\&#1055;.&#1088;&#1077;&#1092;&#1086;&#1088;&#1084;&#1072;\&#1086;&#1090;&#1095;&#1077;&#1090;&#1085;&#1086;&#1089;&#1090;&#1100;\2012\I%20&#1082;&#1074;%202012\&#1054;&#1058;&#1063;&#1045;&#1058;%20&#1055;&#1045;&#1053;.&#1053;&#1040;&#1050;&#1054;&#1055;&#1051;&#1045;&#1053;&#1048;&#1071;%20I%20&#1082;&#1074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9">
          <cell r="A9" t="str">
            <v>                   за     4 квартал     2012  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9">
          <cell r="A9" t="str">
            <v>                   за     3 квартал     2012   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9">
          <cell r="A9" t="str">
            <v>                   за     II квартал     2012   г.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9">
          <cell r="A9" t="str">
            <v>                   за     I  квартал     2012  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E78" sqref="E78"/>
    </sheetView>
  </sheetViews>
  <sheetFormatPr defaultColWidth="9.140625" defaultRowHeight="12.75"/>
  <cols>
    <col min="1" max="1" width="41.8515625" style="1" customWidth="1"/>
    <col min="2" max="2" width="16.140625" style="1" customWidth="1"/>
    <col min="3" max="3" width="21.140625" style="1" customWidth="1"/>
    <col min="4" max="4" width="21.421875" style="1" customWidth="1"/>
    <col min="5" max="5" width="18.421875" style="4" customWidth="1"/>
    <col min="6" max="6" width="13.421875" style="1" customWidth="1"/>
    <col min="7" max="7" width="11.57421875" style="1" customWidth="1"/>
    <col min="8" max="16384" width="9.140625" style="1" customWidth="1"/>
  </cols>
  <sheetData>
    <row r="1" spans="2:4" ht="12.75">
      <c r="B1" s="2"/>
      <c r="C1" s="3" t="s">
        <v>0</v>
      </c>
      <c r="D1" s="3"/>
    </row>
    <row r="2" spans="1:4" ht="12.75">
      <c r="A2" s="5"/>
      <c r="B2" s="2"/>
      <c r="C2" s="3" t="s">
        <v>1</v>
      </c>
      <c r="D2" s="3"/>
    </row>
    <row r="3" spans="1:4" ht="12.75">
      <c r="A3" s="5"/>
      <c r="B3" s="2"/>
      <c r="C3" s="3" t="s">
        <v>2</v>
      </c>
      <c r="D3" s="3"/>
    </row>
    <row r="4" spans="1:4" ht="12.75">
      <c r="A4" s="5"/>
      <c r="B4" s="2"/>
      <c r="C4" s="3" t="s">
        <v>3</v>
      </c>
      <c r="D4" s="3"/>
    </row>
    <row r="5" ht="12.75">
      <c r="A5" s="5"/>
    </row>
    <row r="6" ht="1.5" customHeight="1"/>
    <row r="7" spans="1:5" ht="12.75">
      <c r="A7" s="6" t="s">
        <v>4</v>
      </c>
      <c r="B7" s="6"/>
      <c r="C7" s="6"/>
      <c r="D7" s="6"/>
      <c r="E7" s="7"/>
    </row>
    <row r="8" spans="1:5" ht="12.75">
      <c r="A8" s="6" t="s">
        <v>5</v>
      </c>
      <c r="B8" s="6"/>
      <c r="C8" s="6"/>
      <c r="D8" s="6"/>
      <c r="E8" s="7"/>
    </row>
    <row r="9" spans="1:5" ht="12.75">
      <c r="A9" s="6"/>
      <c r="B9" s="6"/>
      <c r="C9" s="6"/>
      <c r="D9" s="8"/>
      <c r="E9" s="7"/>
    </row>
    <row r="10" spans="1:5" s="8" customFormat="1" ht="12.75">
      <c r="A10" s="6" t="str">
        <f>'[4]ф № 2  '!A9:D9</f>
        <v>                   за     I  квартал     2012   г.</v>
      </c>
      <c r="B10" s="6"/>
      <c r="C10" s="6"/>
      <c r="D10" s="6"/>
      <c r="E10" s="7"/>
    </row>
    <row r="11" spans="1:4" ht="24" customHeight="1">
      <c r="A11" s="9" t="s">
        <v>6</v>
      </c>
      <c r="B11" s="9"/>
      <c r="C11" s="9"/>
      <c r="D11" s="9"/>
    </row>
    <row r="12" spans="1:4" ht="14.25" customHeight="1">
      <c r="A12" s="10" t="s">
        <v>7</v>
      </c>
      <c r="B12" s="10"/>
      <c r="C12" s="10"/>
      <c r="D12" s="10"/>
    </row>
    <row r="13" spans="1:5" ht="20.25" customHeight="1">
      <c r="A13" s="11" t="s">
        <v>8</v>
      </c>
      <c r="B13" s="11"/>
      <c r="C13" s="11"/>
      <c r="D13" s="11"/>
      <c r="E13" s="12"/>
    </row>
    <row r="14" spans="1:4" ht="12.75">
      <c r="A14" s="13" t="s">
        <v>9</v>
      </c>
      <c r="B14" s="13"/>
      <c r="C14" s="13"/>
      <c r="D14" s="13"/>
    </row>
    <row r="15" spans="1:5" s="15" customFormat="1" ht="11.25">
      <c r="A15" s="13"/>
      <c r="B15" s="13"/>
      <c r="C15" s="13"/>
      <c r="D15" s="13"/>
      <c r="E15" s="14"/>
    </row>
    <row r="16" spans="1:5" ht="16.5" customHeight="1">
      <c r="A16" s="16" t="s">
        <v>10</v>
      </c>
      <c r="B16" s="16"/>
      <c r="C16" s="16"/>
      <c r="D16" s="16"/>
      <c r="E16" s="17"/>
    </row>
    <row r="17" spans="1:5" ht="12.75">
      <c r="A17" s="13" t="s">
        <v>11</v>
      </c>
      <c r="B17" s="13"/>
      <c r="C17" s="13"/>
      <c r="D17" s="13"/>
      <c r="E17" s="14"/>
    </row>
    <row r="18" ht="5.25" customHeight="1"/>
    <row r="19" spans="1:6" ht="12.75">
      <c r="A19" s="18" t="s">
        <v>12</v>
      </c>
      <c r="B19" s="18"/>
      <c r="C19" s="18"/>
      <c r="D19" s="8"/>
      <c r="E19" s="7"/>
      <c r="F19" s="8"/>
    </row>
    <row r="20" spans="1:4" ht="44.25" customHeight="1">
      <c r="A20" s="19" t="s">
        <v>13</v>
      </c>
      <c r="B20" s="19" t="s">
        <v>14</v>
      </c>
      <c r="C20" s="20" t="s">
        <v>15</v>
      </c>
      <c r="D20" s="21" t="s">
        <v>16</v>
      </c>
    </row>
    <row r="21" spans="1:4" ht="15.75" customHeight="1">
      <c r="A21" s="22" t="s">
        <v>17</v>
      </c>
      <c r="B21" s="23">
        <v>2</v>
      </c>
      <c r="C21" s="23">
        <v>3</v>
      </c>
      <c r="D21" s="23">
        <v>4</v>
      </c>
    </row>
    <row r="22" spans="1:6" ht="28.5" customHeight="1">
      <c r="A22" s="24" t="s">
        <v>18</v>
      </c>
      <c r="B22" s="25" t="s">
        <v>19</v>
      </c>
      <c r="C22" s="26">
        <f>SUM(C24:C28)</f>
        <v>2972.2226600000004</v>
      </c>
      <c r="D22" s="26">
        <f>C22</f>
        <v>2972.2226600000004</v>
      </c>
      <c r="E22" s="27"/>
      <c r="F22" s="28"/>
    </row>
    <row r="23" spans="1:4" ht="12.75">
      <c r="A23" s="29" t="s">
        <v>20</v>
      </c>
      <c r="B23" s="29"/>
      <c r="C23" s="26"/>
      <c r="D23" s="26"/>
    </row>
    <row r="24" spans="1:6" ht="33.75" customHeight="1">
      <c r="A24" s="30" t="s">
        <v>21</v>
      </c>
      <c r="B24" s="25" t="s">
        <v>22</v>
      </c>
      <c r="C24" s="70">
        <f>(3014477.3-2910102.09)/1000</f>
        <v>104.37520999999997</v>
      </c>
      <c r="D24" s="26">
        <f>C24</f>
        <v>104.37520999999997</v>
      </c>
      <c r="E24" s="31"/>
      <c r="F24" s="28"/>
    </row>
    <row r="25" spans="1:6" ht="25.5">
      <c r="A25" s="30" t="s">
        <v>23</v>
      </c>
      <c r="B25" s="25" t="s">
        <v>24</v>
      </c>
      <c r="C25" s="70">
        <f>(472478.2)/1000</f>
        <v>472.4782</v>
      </c>
      <c r="D25" s="26">
        <f>C25</f>
        <v>472.4782</v>
      </c>
      <c r="F25" s="28"/>
    </row>
    <row r="26" spans="1:6" ht="39.75" customHeight="1">
      <c r="A26" s="30" t="s">
        <v>25</v>
      </c>
      <c r="B26" s="25" t="s">
        <v>26</v>
      </c>
      <c r="C26" s="70">
        <v>0</v>
      </c>
      <c r="D26" s="26">
        <f>C26</f>
        <v>0</v>
      </c>
      <c r="E26" s="31"/>
      <c r="F26" s="28"/>
    </row>
    <row r="27" spans="1:6" ht="27.75" customHeight="1">
      <c r="A27" s="30" t="s">
        <v>27</v>
      </c>
      <c r="B27" s="25" t="s">
        <v>28</v>
      </c>
      <c r="C27" s="70">
        <f>(2077436.09-256543.89+574477.05)/1000</f>
        <v>2395.36925</v>
      </c>
      <c r="D27" s="26">
        <f>C27</f>
        <v>2395.36925</v>
      </c>
      <c r="E27" s="31"/>
      <c r="F27" s="28"/>
    </row>
    <row r="28" spans="1:6" ht="38.25">
      <c r="A28" s="30" t="s">
        <v>29</v>
      </c>
      <c r="B28" s="25" t="s">
        <v>30</v>
      </c>
      <c r="C28" s="70">
        <v>0</v>
      </c>
      <c r="D28" s="26">
        <v>0</v>
      </c>
      <c r="E28" s="32"/>
      <c r="F28" s="33"/>
    </row>
    <row r="29" spans="1:7" ht="51">
      <c r="A29" s="34" t="s">
        <v>31</v>
      </c>
      <c r="B29" s="25" t="s">
        <v>32</v>
      </c>
      <c r="C29" s="70">
        <f>SUM(C31:C35)</f>
        <v>12.39002</v>
      </c>
      <c r="D29" s="26">
        <f>C29</f>
        <v>12.39002</v>
      </c>
      <c r="E29" s="32"/>
      <c r="F29" s="35"/>
      <c r="G29" s="35"/>
    </row>
    <row r="30" spans="1:4" ht="12.75">
      <c r="A30" s="36" t="s">
        <v>20</v>
      </c>
      <c r="B30" s="29"/>
      <c r="C30" s="71"/>
      <c r="D30" s="26"/>
    </row>
    <row r="31" spans="1:5" ht="38.25" customHeight="1">
      <c r="A31" s="37" t="s">
        <v>33</v>
      </c>
      <c r="B31" s="25" t="s">
        <v>34</v>
      </c>
      <c r="C31" s="72">
        <v>6.78583</v>
      </c>
      <c r="D31" s="26">
        <f aca="true" t="shared" si="0" ref="D31:D36">C31</f>
        <v>6.78583</v>
      </c>
      <c r="E31" s="32"/>
    </row>
    <row r="32" spans="1:4" ht="38.25">
      <c r="A32" s="37" t="s">
        <v>35</v>
      </c>
      <c r="B32" s="25" t="s">
        <v>36</v>
      </c>
      <c r="C32" s="72">
        <f>2.93822+1.29701+1.29696</f>
        <v>5.53219</v>
      </c>
      <c r="D32" s="26">
        <f t="shared" si="0"/>
        <v>5.53219</v>
      </c>
    </row>
    <row r="33" spans="1:4" ht="12.75">
      <c r="A33" s="37" t="s">
        <v>37</v>
      </c>
      <c r="B33" s="25" t="s">
        <v>38</v>
      </c>
      <c r="C33" s="72">
        <v>0</v>
      </c>
      <c r="D33" s="26">
        <f t="shared" si="0"/>
        <v>0</v>
      </c>
    </row>
    <row r="34" spans="1:4" ht="12.75">
      <c r="A34" s="37" t="s">
        <v>39</v>
      </c>
      <c r="B34" s="25" t="s">
        <v>40</v>
      </c>
      <c r="C34" s="72">
        <v>0</v>
      </c>
      <c r="D34" s="26">
        <f t="shared" si="0"/>
        <v>0</v>
      </c>
    </row>
    <row r="35" spans="1:4" ht="12.75">
      <c r="A35" s="37" t="s">
        <v>41</v>
      </c>
      <c r="B35" s="25" t="s">
        <v>42</v>
      </c>
      <c r="C35" s="72">
        <v>0.072</v>
      </c>
      <c r="D35" s="26">
        <f t="shared" si="0"/>
        <v>0.072</v>
      </c>
    </row>
    <row r="36" spans="1:4" ht="12.75">
      <c r="A36" s="37" t="s">
        <v>43</v>
      </c>
      <c r="B36" s="25" t="s">
        <v>44</v>
      </c>
      <c r="C36" s="72">
        <f>D69</f>
        <v>0</v>
      </c>
      <c r="D36" s="26">
        <f t="shared" si="0"/>
        <v>0</v>
      </c>
    </row>
    <row r="37" spans="1:4" ht="12.75">
      <c r="A37" s="39"/>
      <c r="B37" s="40"/>
      <c r="C37" s="41"/>
      <c r="D37" s="41"/>
    </row>
    <row r="38" spans="1:5" ht="24.75" customHeight="1">
      <c r="A38" s="42" t="s">
        <v>45</v>
      </c>
      <c r="B38" s="43"/>
      <c r="C38" s="44"/>
      <c r="D38" s="44"/>
      <c r="E38" s="45"/>
    </row>
    <row r="39" spans="1:4" ht="12.75">
      <c r="A39" s="46"/>
      <c r="B39" s="40"/>
      <c r="C39" s="41"/>
      <c r="D39" s="41"/>
    </row>
    <row r="40" spans="1:4" ht="12.75" customHeight="1" hidden="1">
      <c r="A40" s="46"/>
      <c r="B40" s="40"/>
      <c r="C40" s="41"/>
      <c r="D40" s="41"/>
    </row>
    <row r="41" spans="1:6" ht="12.75">
      <c r="A41" s="8" t="s">
        <v>46</v>
      </c>
      <c r="B41" s="8"/>
      <c r="C41" s="8"/>
      <c r="D41" s="8"/>
      <c r="E41" s="7"/>
      <c r="F41" s="8"/>
    </row>
    <row r="42" spans="1:6" ht="12.75" customHeight="1" hidden="1">
      <c r="A42" s="8"/>
      <c r="B42" s="8"/>
      <c r="C42" s="8"/>
      <c r="D42" s="8"/>
      <c r="E42" s="7"/>
      <c r="F42" s="8"/>
    </row>
    <row r="43" ht="13.5" customHeight="1">
      <c r="D43" s="5"/>
    </row>
    <row r="44" spans="1:4" ht="38.25" customHeight="1">
      <c r="A44" s="47" t="s">
        <v>13</v>
      </c>
      <c r="B44" s="48"/>
      <c r="C44" s="19" t="s">
        <v>14</v>
      </c>
      <c r="D44" s="21" t="s">
        <v>47</v>
      </c>
    </row>
    <row r="45" spans="1:4" ht="12.75">
      <c r="A45" s="49" t="s">
        <v>17</v>
      </c>
      <c r="B45" s="50"/>
      <c r="C45" s="23">
        <v>2</v>
      </c>
      <c r="D45" s="23">
        <v>3</v>
      </c>
    </row>
    <row r="46" spans="1:5" ht="29.25" customHeight="1">
      <c r="A46" s="51" t="s">
        <v>48</v>
      </c>
      <c r="B46" s="52"/>
      <c r="C46" s="25" t="s">
        <v>19</v>
      </c>
      <c r="D46" s="38">
        <f>E46/1000</f>
        <v>66109.90219689654</v>
      </c>
      <c r="E46" s="73">
        <v>66109902.196896546</v>
      </c>
    </row>
    <row r="47" spans="1:4" ht="18" customHeight="1">
      <c r="A47" s="51" t="s">
        <v>49</v>
      </c>
      <c r="B47" s="52"/>
      <c r="C47" s="25" t="s">
        <v>32</v>
      </c>
      <c r="D47" s="38">
        <f>SUM(D49:D60)</f>
        <v>5890.34985</v>
      </c>
    </row>
    <row r="48" spans="1:4" ht="12.75">
      <c r="A48" s="54" t="s">
        <v>50</v>
      </c>
      <c r="B48" s="55"/>
      <c r="C48" s="29"/>
      <c r="D48" s="56"/>
    </row>
    <row r="49" spans="1:4" ht="12.75">
      <c r="A49" s="54" t="s">
        <v>51</v>
      </c>
      <c r="B49" s="55"/>
      <c r="C49" s="29"/>
      <c r="D49" s="26">
        <v>99.82405</v>
      </c>
    </row>
    <row r="50" spans="1:4" ht="12.75">
      <c r="A50" s="54" t="s">
        <v>52</v>
      </c>
      <c r="B50" s="55"/>
      <c r="C50" s="29"/>
      <c r="D50" s="56">
        <v>0</v>
      </c>
    </row>
    <row r="51" spans="1:4" ht="12.75">
      <c r="A51" s="54" t="s">
        <v>53</v>
      </c>
      <c r="B51" s="55"/>
      <c r="C51" s="29"/>
      <c r="D51" s="56">
        <f>26.61067+3693.09075+2070.82438</f>
        <v>5790.525799999999</v>
      </c>
    </row>
    <row r="52" spans="1:4" ht="12.75">
      <c r="A52" s="54" t="s">
        <v>54</v>
      </c>
      <c r="B52" s="55"/>
      <c r="C52" s="29"/>
      <c r="D52" s="56">
        <v>0</v>
      </c>
    </row>
    <row r="53" spans="1:4" ht="12.75">
      <c r="A53" s="54" t="s">
        <v>55</v>
      </c>
      <c r="B53" s="55"/>
      <c r="C53" s="29"/>
      <c r="D53" s="56">
        <v>0</v>
      </c>
    </row>
    <row r="54" spans="1:4" ht="12.75">
      <c r="A54" s="54" t="s">
        <v>56</v>
      </c>
      <c r="B54" s="55"/>
      <c r="C54" s="29"/>
      <c r="D54" s="56">
        <v>0</v>
      </c>
    </row>
    <row r="55" spans="1:4" ht="12.75">
      <c r="A55" s="54" t="s">
        <v>57</v>
      </c>
      <c r="B55" s="55"/>
      <c r="C55" s="29"/>
      <c r="D55" s="56">
        <v>0</v>
      </c>
    </row>
    <row r="56" spans="1:4" ht="12.75">
      <c r="A56" s="54" t="s">
        <v>58</v>
      </c>
      <c r="B56" s="55"/>
      <c r="C56" s="29"/>
      <c r="D56" s="56">
        <v>0</v>
      </c>
    </row>
    <row r="57" spans="1:5" ht="12.75">
      <c r="A57" s="54" t="s">
        <v>59</v>
      </c>
      <c r="B57" s="55"/>
      <c r="C57" s="29"/>
      <c r="D57" s="56">
        <v>0</v>
      </c>
      <c r="E57" s="32"/>
    </row>
    <row r="58" spans="1:4" ht="12.75">
      <c r="A58" s="54" t="s">
        <v>60</v>
      </c>
      <c r="B58" s="55"/>
      <c r="C58" s="29"/>
      <c r="D58" s="56">
        <v>0</v>
      </c>
    </row>
    <row r="59" spans="1:4" ht="12.75">
      <c r="A59" s="54" t="s">
        <v>61</v>
      </c>
      <c r="B59" s="55"/>
      <c r="C59" s="29"/>
      <c r="D59" s="56">
        <v>0</v>
      </c>
    </row>
    <row r="60" spans="1:5" ht="16.5" customHeight="1">
      <c r="A60" s="54" t="s">
        <v>62</v>
      </c>
      <c r="B60" s="55"/>
      <c r="C60" s="29"/>
      <c r="D60" s="56">
        <v>0</v>
      </c>
      <c r="E60" s="31"/>
    </row>
    <row r="61" spans="1:8" ht="42" customHeight="1">
      <c r="A61" s="57" t="s">
        <v>63</v>
      </c>
      <c r="B61" s="58"/>
      <c r="C61" s="25" t="s">
        <v>44</v>
      </c>
      <c r="D61" s="26">
        <f>E61/1000</f>
        <v>776.7664936730752</v>
      </c>
      <c r="E61" s="32">
        <v>776766.4936730751</v>
      </c>
      <c r="F61" s="33"/>
      <c r="H61" s="33"/>
    </row>
    <row r="62" spans="1:8" ht="27" customHeight="1">
      <c r="A62" s="57" t="s">
        <v>64</v>
      </c>
      <c r="B62" s="58"/>
      <c r="C62" s="25" t="s">
        <v>65</v>
      </c>
      <c r="D62" s="38">
        <f>D29</f>
        <v>12.39002</v>
      </c>
      <c r="E62" s="32"/>
      <c r="F62" s="33"/>
      <c r="H62" s="33"/>
    </row>
    <row r="63" spans="1:4" ht="27.75" customHeight="1">
      <c r="A63" s="57" t="s">
        <v>66</v>
      </c>
      <c r="B63" s="58"/>
      <c r="C63" s="25" t="s">
        <v>67</v>
      </c>
      <c r="D63" s="38">
        <f>D61-D62</f>
        <v>764.3764736730751</v>
      </c>
    </row>
    <row r="64" spans="1:5" ht="31.5" customHeight="1">
      <c r="A64" s="57" t="s">
        <v>68</v>
      </c>
      <c r="B64" s="58"/>
      <c r="C64" s="25" t="s">
        <v>69</v>
      </c>
      <c r="D64" s="38">
        <f>E64/1000</f>
        <v>70.6151266975523</v>
      </c>
      <c r="E64" s="32">
        <v>70615.1266975523</v>
      </c>
    </row>
    <row r="65" spans="1:6" ht="31.5" customHeight="1">
      <c r="A65" s="57" t="s">
        <v>70</v>
      </c>
      <c r="B65" s="58"/>
      <c r="C65" s="25" t="s">
        <v>71</v>
      </c>
      <c r="D65" s="26">
        <f>D31</f>
        <v>6.78583</v>
      </c>
      <c r="F65" s="33"/>
    </row>
    <row r="66" spans="1:4" ht="24.75" customHeight="1">
      <c r="A66" s="57" t="s">
        <v>72</v>
      </c>
      <c r="B66" s="58"/>
      <c r="C66" s="25" t="s">
        <v>73</v>
      </c>
      <c r="D66" s="38">
        <f>D64-D65</f>
        <v>63.8292966975523</v>
      </c>
    </row>
    <row r="67" spans="1:4" ht="30" customHeight="1">
      <c r="A67" s="59" t="s">
        <v>74</v>
      </c>
      <c r="B67" s="60"/>
      <c r="C67" s="25" t="s">
        <v>75</v>
      </c>
      <c r="D67" s="26">
        <f>D22</f>
        <v>2972.2226600000004</v>
      </c>
    </row>
    <row r="68" spans="1:5" ht="20.25" customHeight="1">
      <c r="A68" s="57" t="s">
        <v>76</v>
      </c>
      <c r="B68" s="58"/>
      <c r="C68" s="25"/>
      <c r="D68" s="61">
        <f>D67/E68*100</f>
        <v>4.464804480843232</v>
      </c>
      <c r="E68" s="62">
        <v>66570.05189706897</v>
      </c>
    </row>
    <row r="69" spans="1:4" ht="20.25" customHeight="1">
      <c r="A69" s="57" t="s">
        <v>77</v>
      </c>
      <c r="B69" s="58"/>
      <c r="C69" s="25" t="s">
        <v>78</v>
      </c>
      <c r="D69" s="26">
        <v>0</v>
      </c>
    </row>
    <row r="70" spans="1:4" ht="25.5" customHeight="1">
      <c r="A70" s="57" t="s">
        <v>79</v>
      </c>
      <c r="B70" s="58"/>
      <c r="C70" s="25"/>
      <c r="D70" s="26">
        <v>0</v>
      </c>
    </row>
    <row r="71" spans="1:4" ht="18" customHeight="1">
      <c r="A71" s="57" t="s">
        <v>80</v>
      </c>
      <c r="B71" s="58"/>
      <c r="C71" s="25"/>
      <c r="D71" s="56">
        <v>0</v>
      </c>
    </row>
    <row r="72" spans="1:3" ht="14.25" customHeight="1">
      <c r="A72" s="63"/>
      <c r="B72" s="40"/>
      <c r="C72" s="41"/>
    </row>
    <row r="73" spans="1:5" ht="24.75" customHeight="1">
      <c r="A73" s="42" t="s">
        <v>45</v>
      </c>
      <c r="B73" s="43"/>
      <c r="C73" s="43"/>
      <c r="D73" s="43"/>
      <c r="E73" s="45"/>
    </row>
    <row r="74" spans="1:3" ht="16.5" customHeight="1">
      <c r="A74" s="64"/>
      <c r="B74" s="41"/>
      <c r="C74" s="41"/>
    </row>
    <row r="75" spans="1:3" ht="1.5" customHeight="1">
      <c r="A75" s="64"/>
      <c r="B75" s="41"/>
      <c r="C75" s="41"/>
    </row>
    <row r="76" spans="1:5" s="15" customFormat="1" ht="12.75">
      <c r="A76" s="8" t="s">
        <v>81</v>
      </c>
      <c r="B76" s="65"/>
      <c r="C76" s="66"/>
      <c r="D76" s="67"/>
      <c r="E76" s="14"/>
    </row>
    <row r="77" spans="1:5" s="15" customFormat="1" ht="12.75">
      <c r="A77" s="8" t="s">
        <v>82</v>
      </c>
      <c r="B77" s="68"/>
      <c r="C77" s="68"/>
      <c r="D77" s="65" t="s">
        <v>83</v>
      </c>
      <c r="E77" s="14"/>
    </row>
    <row r="78" spans="2:3" ht="34.5" customHeight="1">
      <c r="B78" s="41"/>
      <c r="C78" s="41"/>
    </row>
    <row r="79" spans="1:3" ht="12.75">
      <c r="A79" s="8" t="s">
        <v>84</v>
      </c>
      <c r="B79" s="41"/>
      <c r="C79" s="41"/>
    </row>
    <row r="80" spans="1:3" ht="12.75">
      <c r="A80" s="8" t="s">
        <v>85</v>
      </c>
      <c r="B80" s="69"/>
      <c r="C80" s="69"/>
    </row>
    <row r="81" spans="2:3" ht="30.75" customHeight="1">
      <c r="B81" s="41"/>
      <c r="C81" s="41"/>
    </row>
    <row r="82" ht="39.75" customHeight="1"/>
    <row r="84" ht="33.75" customHeight="1"/>
  </sheetData>
  <sheetProtection/>
  <mergeCells count="44">
    <mergeCell ref="A70:B70"/>
    <mergeCell ref="A71:B7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15:D15"/>
    <mergeCell ref="A16:D16"/>
    <mergeCell ref="A17:D17"/>
    <mergeCell ref="A19:C19"/>
    <mergeCell ref="A44:B44"/>
    <mergeCell ref="A45:B45"/>
    <mergeCell ref="A9:C9"/>
    <mergeCell ref="A10:D10"/>
    <mergeCell ref="A11:D11"/>
    <mergeCell ref="A12:D12"/>
    <mergeCell ref="A13:D13"/>
    <mergeCell ref="A14:D14"/>
    <mergeCell ref="C1:D1"/>
    <mergeCell ref="C2:D2"/>
    <mergeCell ref="C3:D3"/>
    <mergeCell ref="C4:D4"/>
    <mergeCell ref="A7:D7"/>
    <mergeCell ref="A8:D8"/>
  </mergeCells>
  <printOptions/>
  <pageMargins left="0.47" right="0.39" top="0.6" bottom="0.43" header="0.63" footer="0.68"/>
  <pageSetup horizontalDpi="600" verticalDpi="600" orientation="portrait" scale="9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41.8515625" style="1" customWidth="1"/>
    <col min="2" max="2" width="16.140625" style="1" customWidth="1"/>
    <col min="3" max="3" width="21.140625" style="1" customWidth="1"/>
    <col min="4" max="4" width="21.421875" style="1" customWidth="1"/>
    <col min="5" max="5" width="18.421875" style="4" customWidth="1"/>
    <col min="6" max="6" width="13.421875" style="1" customWidth="1"/>
    <col min="7" max="7" width="11.57421875" style="1" customWidth="1"/>
    <col min="8" max="16384" width="9.140625" style="1" customWidth="1"/>
  </cols>
  <sheetData>
    <row r="1" spans="2:4" ht="12.75">
      <c r="B1" s="2"/>
      <c r="C1" s="3" t="s">
        <v>0</v>
      </c>
      <c r="D1" s="3"/>
    </row>
    <row r="2" spans="1:4" ht="12.75">
      <c r="A2" s="5"/>
      <c r="B2" s="2"/>
      <c r="C2" s="3" t="s">
        <v>1</v>
      </c>
      <c r="D2" s="3"/>
    </row>
    <row r="3" spans="1:4" ht="12.75">
      <c r="A3" s="5"/>
      <c r="B3" s="2"/>
      <c r="C3" s="3" t="s">
        <v>2</v>
      </c>
      <c r="D3" s="3"/>
    </row>
    <row r="4" spans="1:4" ht="12.75">
      <c r="A4" s="5"/>
      <c r="B4" s="2"/>
      <c r="C4" s="3" t="s">
        <v>3</v>
      </c>
      <c r="D4" s="3"/>
    </row>
    <row r="5" ht="12.75">
      <c r="A5" s="5"/>
    </row>
    <row r="6" ht="1.5" customHeight="1"/>
    <row r="7" spans="1:5" ht="12.75">
      <c r="A7" s="6" t="s">
        <v>4</v>
      </c>
      <c r="B7" s="6"/>
      <c r="C7" s="6"/>
      <c r="D7" s="6"/>
      <c r="E7" s="7"/>
    </row>
    <row r="8" spans="1:5" ht="12.75">
      <c r="A8" s="6" t="s">
        <v>5</v>
      </c>
      <c r="B8" s="6"/>
      <c r="C8" s="6"/>
      <c r="D8" s="6"/>
      <c r="E8" s="7"/>
    </row>
    <row r="9" spans="1:5" ht="12.75">
      <c r="A9" s="6"/>
      <c r="B9" s="6"/>
      <c r="C9" s="6"/>
      <c r="D9" s="8"/>
      <c r="E9" s="7"/>
    </row>
    <row r="10" spans="1:5" s="8" customFormat="1" ht="12.75">
      <c r="A10" s="6" t="str">
        <f>'[3]ф № 2  '!A9:D9</f>
        <v>                   за     II квартал     2012   г.</v>
      </c>
      <c r="B10" s="6"/>
      <c r="C10" s="6"/>
      <c r="D10" s="6"/>
      <c r="E10" s="7"/>
    </row>
    <row r="11" spans="1:4" ht="24" customHeight="1">
      <c r="A11" s="9" t="s">
        <v>6</v>
      </c>
      <c r="B11" s="9"/>
      <c r="C11" s="9"/>
      <c r="D11" s="9"/>
    </row>
    <row r="12" spans="1:4" ht="14.25" customHeight="1">
      <c r="A12" s="10" t="s">
        <v>7</v>
      </c>
      <c r="B12" s="10"/>
      <c r="C12" s="10"/>
      <c r="D12" s="10"/>
    </row>
    <row r="13" spans="1:5" ht="20.25" customHeight="1">
      <c r="A13" s="11" t="s">
        <v>8</v>
      </c>
      <c r="B13" s="11"/>
      <c r="C13" s="11"/>
      <c r="D13" s="11"/>
      <c r="E13" s="12"/>
    </row>
    <row r="14" spans="1:4" ht="12.75">
      <c r="A14" s="13" t="s">
        <v>9</v>
      </c>
      <c r="B14" s="13"/>
      <c r="C14" s="13"/>
      <c r="D14" s="13"/>
    </row>
    <row r="15" spans="1:5" s="15" customFormat="1" ht="11.25">
      <c r="A15" s="13"/>
      <c r="B15" s="13"/>
      <c r="C15" s="13"/>
      <c r="D15" s="13"/>
      <c r="E15" s="14"/>
    </row>
    <row r="16" spans="1:5" ht="16.5" customHeight="1">
      <c r="A16" s="16" t="s">
        <v>10</v>
      </c>
      <c r="B16" s="16"/>
      <c r="C16" s="16"/>
      <c r="D16" s="16"/>
      <c r="E16" s="17"/>
    </row>
    <row r="17" spans="1:5" ht="12.75">
      <c r="A17" s="13" t="s">
        <v>11</v>
      </c>
      <c r="B17" s="13"/>
      <c r="C17" s="13"/>
      <c r="D17" s="13"/>
      <c r="E17" s="14"/>
    </row>
    <row r="18" ht="5.25" customHeight="1"/>
    <row r="19" spans="1:6" ht="12.75">
      <c r="A19" s="18" t="s">
        <v>12</v>
      </c>
      <c r="B19" s="18"/>
      <c r="C19" s="18"/>
      <c r="D19" s="8"/>
      <c r="E19" s="7"/>
      <c r="F19" s="8"/>
    </row>
    <row r="20" spans="1:4" ht="44.25" customHeight="1">
      <c r="A20" s="19" t="s">
        <v>13</v>
      </c>
      <c r="B20" s="19" t="s">
        <v>14</v>
      </c>
      <c r="C20" s="20" t="s">
        <v>15</v>
      </c>
      <c r="D20" s="21" t="s">
        <v>16</v>
      </c>
    </row>
    <row r="21" spans="1:4" ht="15.75" customHeight="1">
      <c r="A21" s="22" t="s">
        <v>17</v>
      </c>
      <c r="B21" s="23">
        <v>2</v>
      </c>
      <c r="C21" s="23">
        <v>3</v>
      </c>
      <c r="D21" s="23">
        <v>4</v>
      </c>
    </row>
    <row r="22" spans="1:6" ht="28.5" customHeight="1">
      <c r="A22" s="24" t="s">
        <v>18</v>
      </c>
      <c r="B22" s="25" t="s">
        <v>19</v>
      </c>
      <c r="C22" s="26">
        <f>SUM(C24:C28)</f>
        <v>-2243.3638499999997</v>
      </c>
      <c r="D22" s="26">
        <f>SUM(D24:D28)</f>
        <v>728.8588100000002</v>
      </c>
      <c r="E22" s="27"/>
      <c r="F22" s="28"/>
    </row>
    <row r="23" spans="1:4" ht="12.75">
      <c r="A23" s="29" t="s">
        <v>20</v>
      </c>
      <c r="B23" s="29"/>
      <c r="C23" s="26"/>
      <c r="D23" s="26"/>
    </row>
    <row r="24" spans="1:6" ht="33.75" customHeight="1">
      <c r="A24" s="30" t="s">
        <v>21</v>
      </c>
      <c r="B24" s="25" t="s">
        <v>22</v>
      </c>
      <c r="C24" s="70">
        <f>734-735.723</f>
        <v>-1.7229999999999563</v>
      </c>
      <c r="D24" s="26">
        <f>104.37521+C24</f>
        <v>102.65221000000004</v>
      </c>
      <c r="E24" s="31"/>
      <c r="F24" s="28"/>
    </row>
    <row r="25" spans="1:6" ht="25.5">
      <c r="A25" s="30" t="s">
        <v>23</v>
      </c>
      <c r="B25" s="25" t="s">
        <v>24</v>
      </c>
      <c r="C25" s="70">
        <v>460.87375</v>
      </c>
      <c r="D25" s="26">
        <f>472.4782+C25</f>
        <v>933.35195</v>
      </c>
      <c r="F25" s="28"/>
    </row>
    <row r="26" spans="1:6" ht="39.75" customHeight="1">
      <c r="A26" s="30" t="s">
        <v>25</v>
      </c>
      <c r="B26" s="25" t="s">
        <v>26</v>
      </c>
      <c r="C26" s="70">
        <v>0</v>
      </c>
      <c r="D26" s="26">
        <v>0</v>
      </c>
      <c r="E26" s="31"/>
      <c r="F26" s="28"/>
    </row>
    <row r="27" spans="1:6" ht="27.75" customHeight="1">
      <c r="A27" s="30" t="s">
        <v>27</v>
      </c>
      <c r="B27" s="25" t="s">
        <v>28</v>
      </c>
      <c r="C27" s="70">
        <f>(637195.55+40398.85-3380109)/1000</f>
        <v>-2702.5146</v>
      </c>
      <c r="D27" s="26">
        <f>2395.36925+C27</f>
        <v>-307.1453499999998</v>
      </c>
      <c r="E27" s="31"/>
      <c r="F27" s="28"/>
    </row>
    <row r="28" spans="1:6" ht="38.25">
      <c r="A28" s="30" t="s">
        <v>29</v>
      </c>
      <c r="B28" s="25" t="s">
        <v>30</v>
      </c>
      <c r="C28" s="70">
        <v>0</v>
      </c>
      <c r="D28" s="26">
        <v>0</v>
      </c>
      <c r="E28" s="32"/>
      <c r="F28" s="33"/>
    </row>
    <row r="29" spans="1:7" ht="51">
      <c r="A29" s="34" t="s">
        <v>31</v>
      </c>
      <c r="B29" s="25" t="s">
        <v>32</v>
      </c>
      <c r="C29" s="70">
        <f>SUM(C31:C35)</f>
        <v>16.78635</v>
      </c>
      <c r="D29" s="26">
        <f>SUM(D31:D36)</f>
        <v>29.176369999999995</v>
      </c>
      <c r="E29" s="32"/>
      <c r="F29" s="35"/>
      <c r="G29" s="35"/>
    </row>
    <row r="30" spans="1:4" ht="12.75">
      <c r="A30" s="36" t="s">
        <v>20</v>
      </c>
      <c r="B30" s="29"/>
      <c r="C30" s="71"/>
      <c r="D30" s="26"/>
    </row>
    <row r="31" spans="1:5" ht="38.25" customHeight="1">
      <c r="A31" s="37" t="s">
        <v>33</v>
      </c>
      <c r="B31" s="25" t="s">
        <v>34</v>
      </c>
      <c r="C31" s="72">
        <v>6.04033</v>
      </c>
      <c r="D31" s="26">
        <f>6.78583+C31</f>
        <v>12.82616</v>
      </c>
      <c r="E31" s="32"/>
    </row>
    <row r="32" spans="1:4" ht="38.25">
      <c r="A32" s="37" t="s">
        <v>35</v>
      </c>
      <c r="B32" s="25" t="s">
        <v>36</v>
      </c>
      <c r="C32" s="72">
        <f>4.99852+0.82182+0.82168</f>
        <v>6.64202</v>
      </c>
      <c r="D32" s="26">
        <f>5.53219+C32</f>
        <v>12.174209999999999</v>
      </c>
    </row>
    <row r="33" spans="1:4" ht="12.75">
      <c r="A33" s="37" t="s">
        <v>37</v>
      </c>
      <c r="B33" s="25" t="s">
        <v>38</v>
      </c>
      <c r="C33" s="72">
        <v>4</v>
      </c>
      <c r="D33" s="26">
        <f>C33</f>
        <v>4</v>
      </c>
    </row>
    <row r="34" spans="1:4" ht="12.75">
      <c r="A34" s="37" t="s">
        <v>39</v>
      </c>
      <c r="B34" s="25" t="s">
        <v>40</v>
      </c>
      <c r="C34" s="72">
        <v>0</v>
      </c>
      <c r="D34" s="26">
        <v>0</v>
      </c>
    </row>
    <row r="35" spans="1:4" ht="12.75">
      <c r="A35" s="37" t="s">
        <v>41</v>
      </c>
      <c r="B35" s="25" t="s">
        <v>42</v>
      </c>
      <c r="C35" s="72">
        <v>0.104</v>
      </c>
      <c r="D35" s="26">
        <f>0.072+C35</f>
        <v>0.176</v>
      </c>
    </row>
    <row r="36" spans="1:4" ht="12.75">
      <c r="A36" s="37" t="s">
        <v>43</v>
      </c>
      <c r="B36" s="25" t="s">
        <v>44</v>
      </c>
      <c r="C36" s="72">
        <f>D69</f>
        <v>0</v>
      </c>
      <c r="D36" s="26">
        <v>0</v>
      </c>
    </row>
    <row r="37" spans="1:4" ht="12.75">
      <c r="A37" s="39"/>
      <c r="B37" s="40"/>
      <c r="C37" s="41"/>
      <c r="D37" s="41"/>
    </row>
    <row r="38" spans="1:5" ht="24.75" customHeight="1">
      <c r="A38" s="42" t="s">
        <v>45</v>
      </c>
      <c r="B38" s="43"/>
      <c r="C38" s="44"/>
      <c r="D38" s="44"/>
      <c r="E38" s="45"/>
    </row>
    <row r="39" spans="1:4" ht="12.75">
      <c r="A39" s="46"/>
      <c r="B39" s="40"/>
      <c r="C39" s="41"/>
      <c r="D39" s="41"/>
    </row>
    <row r="40" spans="1:4" ht="12.75" customHeight="1" hidden="1">
      <c r="A40" s="46"/>
      <c r="B40" s="40"/>
      <c r="C40" s="41"/>
      <c r="D40" s="41"/>
    </row>
    <row r="41" spans="1:6" ht="12.75">
      <c r="A41" s="8" t="s">
        <v>46</v>
      </c>
      <c r="B41" s="8"/>
      <c r="C41" s="8"/>
      <c r="D41" s="8"/>
      <c r="E41" s="7"/>
      <c r="F41" s="8"/>
    </row>
    <row r="42" spans="1:6" ht="12.75" customHeight="1" hidden="1">
      <c r="A42" s="8"/>
      <c r="B42" s="8"/>
      <c r="C42" s="8"/>
      <c r="D42" s="8"/>
      <c r="E42" s="7"/>
      <c r="F42" s="8"/>
    </row>
    <row r="43" ht="13.5" customHeight="1">
      <c r="D43" s="5"/>
    </row>
    <row r="44" spans="1:4" ht="38.25" customHeight="1">
      <c r="A44" s="47" t="s">
        <v>13</v>
      </c>
      <c r="B44" s="48"/>
      <c r="C44" s="19" t="s">
        <v>14</v>
      </c>
      <c r="D44" s="21" t="s">
        <v>47</v>
      </c>
    </row>
    <row r="45" spans="1:4" ht="12.75">
      <c r="A45" s="49" t="s">
        <v>17</v>
      </c>
      <c r="B45" s="50"/>
      <c r="C45" s="23">
        <v>2</v>
      </c>
      <c r="D45" s="23">
        <v>3</v>
      </c>
    </row>
    <row r="46" spans="1:5" ht="29.25" customHeight="1">
      <c r="A46" s="51" t="s">
        <v>48</v>
      </c>
      <c r="B46" s="52"/>
      <c r="C46" s="25" t="s">
        <v>19</v>
      </c>
      <c r="D46" s="38">
        <f>E46/1000</f>
        <v>64120.999486942135</v>
      </c>
      <c r="E46" s="73">
        <v>64120999.486942135</v>
      </c>
    </row>
    <row r="47" spans="1:4" ht="18" customHeight="1">
      <c r="A47" s="51" t="s">
        <v>49</v>
      </c>
      <c r="B47" s="52"/>
      <c r="C47" s="25" t="s">
        <v>32</v>
      </c>
      <c r="D47" s="38">
        <f>SUM(D49:D60)</f>
        <v>8250.47146</v>
      </c>
    </row>
    <row r="48" spans="1:4" ht="12.75">
      <c r="A48" s="54" t="s">
        <v>50</v>
      </c>
      <c r="B48" s="55"/>
      <c r="C48" s="29"/>
      <c r="D48" s="56"/>
    </row>
    <row r="49" spans="1:4" ht="12.75">
      <c r="A49" s="54" t="s">
        <v>51</v>
      </c>
      <c r="B49" s="55"/>
      <c r="C49" s="29"/>
      <c r="D49" s="26">
        <v>99.82405</v>
      </c>
    </row>
    <row r="50" spans="1:4" ht="12.75">
      <c r="A50" s="54" t="s">
        <v>52</v>
      </c>
      <c r="B50" s="55"/>
      <c r="C50" s="29"/>
      <c r="D50" s="56">
        <v>0</v>
      </c>
    </row>
    <row r="51" spans="1:4" ht="12.75">
      <c r="A51" s="54" t="s">
        <v>53</v>
      </c>
      <c r="B51" s="55"/>
      <c r="C51" s="29"/>
      <c r="D51" s="26">
        <f>26.61067+3693.09075+2070.82438</f>
        <v>5790.525799999999</v>
      </c>
    </row>
    <row r="52" spans="1:4" ht="12.75">
      <c r="A52" s="54" t="s">
        <v>54</v>
      </c>
      <c r="B52" s="55"/>
      <c r="C52" s="29"/>
      <c r="D52" s="26">
        <f>132.406</f>
        <v>132.406</v>
      </c>
    </row>
    <row r="53" spans="1:4" ht="12.75">
      <c r="A53" s="54" t="s">
        <v>55</v>
      </c>
      <c r="B53" s="55"/>
      <c r="C53" s="29"/>
      <c r="D53" s="26">
        <f>353.27208+275.118</f>
        <v>628.39008</v>
      </c>
    </row>
    <row r="54" spans="1:4" ht="12.75">
      <c r="A54" s="54" t="s">
        <v>56</v>
      </c>
      <c r="B54" s="55"/>
      <c r="C54" s="29"/>
      <c r="D54" s="26">
        <v>1599.32553</v>
      </c>
    </row>
    <row r="55" spans="1:4" ht="12.75">
      <c r="A55" s="54" t="s">
        <v>57</v>
      </c>
      <c r="B55" s="55"/>
      <c r="C55" s="29"/>
      <c r="D55" s="56">
        <v>0</v>
      </c>
    </row>
    <row r="56" spans="1:4" ht="12.75">
      <c r="A56" s="54" t="s">
        <v>58</v>
      </c>
      <c r="B56" s="55"/>
      <c r="C56" s="29"/>
      <c r="D56" s="56">
        <v>0</v>
      </c>
    </row>
    <row r="57" spans="1:5" ht="12.75">
      <c r="A57" s="54" t="s">
        <v>59</v>
      </c>
      <c r="B57" s="55"/>
      <c r="C57" s="29"/>
      <c r="D57" s="56">
        <v>0</v>
      </c>
      <c r="E57" s="32"/>
    </row>
    <row r="58" spans="1:4" ht="12.75">
      <c r="A58" s="54" t="s">
        <v>60</v>
      </c>
      <c r="B58" s="55"/>
      <c r="C58" s="29"/>
      <c r="D58" s="56">
        <v>0</v>
      </c>
    </row>
    <row r="59" spans="1:4" ht="12.75">
      <c r="A59" s="54" t="s">
        <v>61</v>
      </c>
      <c r="B59" s="55"/>
      <c r="C59" s="29"/>
      <c r="D59" s="56">
        <v>0</v>
      </c>
    </row>
    <row r="60" spans="1:5" ht="16.5" customHeight="1">
      <c r="A60" s="54" t="s">
        <v>62</v>
      </c>
      <c r="B60" s="55"/>
      <c r="C60" s="29"/>
      <c r="D60" s="56">
        <v>0</v>
      </c>
      <c r="E60" s="31"/>
    </row>
    <row r="61" spans="1:8" ht="42" customHeight="1">
      <c r="A61" s="57" t="s">
        <v>63</v>
      </c>
      <c r="B61" s="58"/>
      <c r="C61" s="25" t="s">
        <v>44</v>
      </c>
      <c r="D61" s="26">
        <f>E61/1000</f>
        <v>769.3179639953253</v>
      </c>
      <c r="E61" s="32">
        <v>769317.9639953253</v>
      </c>
      <c r="F61" s="33"/>
      <c r="H61" s="33"/>
    </row>
    <row r="62" spans="1:8" ht="27" customHeight="1">
      <c r="A62" s="57" t="s">
        <v>64</v>
      </c>
      <c r="B62" s="58"/>
      <c r="C62" s="25" t="s">
        <v>65</v>
      </c>
      <c r="D62" s="38">
        <f>D29</f>
        <v>29.176369999999995</v>
      </c>
      <c r="E62" s="32"/>
      <c r="F62" s="33"/>
      <c r="H62" s="33"/>
    </row>
    <row r="63" spans="1:4" ht="27.75" customHeight="1">
      <c r="A63" s="57" t="s">
        <v>66</v>
      </c>
      <c r="B63" s="58"/>
      <c r="C63" s="25" t="s">
        <v>67</v>
      </c>
      <c r="D63" s="38">
        <f>D61-D62</f>
        <v>740.1415939953253</v>
      </c>
    </row>
    <row r="64" spans="1:5" ht="31.5" customHeight="1">
      <c r="A64" s="57" t="s">
        <v>68</v>
      </c>
      <c r="B64" s="58"/>
      <c r="C64" s="25" t="s">
        <v>69</v>
      </c>
      <c r="D64" s="38">
        <f>E64/1000</f>
        <v>69.93799</v>
      </c>
      <c r="E64" s="32">
        <v>69937.99</v>
      </c>
    </row>
    <row r="65" spans="1:6" ht="31.5" customHeight="1">
      <c r="A65" s="57" t="s">
        <v>70</v>
      </c>
      <c r="B65" s="58"/>
      <c r="C65" s="25" t="s">
        <v>71</v>
      </c>
      <c r="D65" s="26">
        <f>D31</f>
        <v>12.82616</v>
      </c>
      <c r="F65" s="33"/>
    </row>
    <row r="66" spans="1:4" ht="24.75" customHeight="1">
      <c r="A66" s="57" t="s">
        <v>72</v>
      </c>
      <c r="B66" s="58"/>
      <c r="C66" s="25" t="s">
        <v>73</v>
      </c>
      <c r="D66" s="38">
        <f>D64-D65</f>
        <v>57.11183</v>
      </c>
    </row>
    <row r="67" spans="1:4" ht="30" customHeight="1">
      <c r="A67" s="59" t="s">
        <v>74</v>
      </c>
      <c r="B67" s="60"/>
      <c r="C67" s="25" t="s">
        <v>75</v>
      </c>
      <c r="D67" s="26">
        <f>D22</f>
        <v>728.8588100000002</v>
      </c>
    </row>
    <row r="68" spans="1:5" ht="20.25" customHeight="1">
      <c r="A68" s="57" t="s">
        <v>76</v>
      </c>
      <c r="B68" s="58"/>
      <c r="C68" s="25"/>
      <c r="D68" s="61">
        <f>D67/(E68/1000)*100</f>
        <v>1.0768836517897074</v>
      </c>
      <c r="E68" s="62">
        <v>67682224.42495866</v>
      </c>
    </row>
    <row r="69" spans="1:4" ht="20.25" customHeight="1">
      <c r="A69" s="57" t="s">
        <v>77</v>
      </c>
      <c r="B69" s="58"/>
      <c r="C69" s="25" t="s">
        <v>78</v>
      </c>
      <c r="D69" s="26">
        <v>0</v>
      </c>
    </row>
    <row r="70" spans="1:4" ht="25.5" customHeight="1">
      <c r="A70" s="57" t="s">
        <v>79</v>
      </c>
      <c r="B70" s="58"/>
      <c r="C70" s="25"/>
      <c r="D70" s="26">
        <v>0</v>
      </c>
    </row>
    <row r="71" spans="1:4" ht="18" customHeight="1">
      <c r="A71" s="57" t="s">
        <v>80</v>
      </c>
      <c r="B71" s="58"/>
      <c r="C71" s="25"/>
      <c r="D71" s="56">
        <v>0</v>
      </c>
    </row>
    <row r="72" spans="1:3" ht="14.25" customHeight="1">
      <c r="A72" s="63"/>
      <c r="B72" s="40"/>
      <c r="C72" s="41"/>
    </row>
    <row r="73" spans="1:5" ht="24.75" customHeight="1">
      <c r="A73" s="42" t="s">
        <v>45</v>
      </c>
      <c r="B73" s="43"/>
      <c r="C73" s="43"/>
      <c r="D73" s="43"/>
      <c r="E73" s="45"/>
    </row>
    <row r="74" spans="1:3" ht="16.5" customHeight="1">
      <c r="A74" s="64"/>
      <c r="B74" s="41"/>
      <c r="C74" s="41"/>
    </row>
    <row r="75" spans="1:3" ht="1.5" customHeight="1">
      <c r="A75" s="64"/>
      <c r="B75" s="41"/>
      <c r="C75" s="41"/>
    </row>
    <row r="76" spans="1:5" s="15" customFormat="1" ht="12.75">
      <c r="A76" s="8" t="s">
        <v>81</v>
      </c>
      <c r="B76" s="65"/>
      <c r="C76" s="66"/>
      <c r="D76" s="67"/>
      <c r="E76" s="14"/>
    </row>
    <row r="77" spans="1:5" s="15" customFormat="1" ht="12.75">
      <c r="A77" s="8" t="s">
        <v>82</v>
      </c>
      <c r="B77" s="68"/>
      <c r="C77" s="68"/>
      <c r="D77" s="65" t="s">
        <v>83</v>
      </c>
      <c r="E77" s="14"/>
    </row>
    <row r="78" spans="2:3" ht="34.5" customHeight="1">
      <c r="B78" s="41"/>
      <c r="C78" s="41"/>
    </row>
    <row r="79" spans="1:3" ht="12.75">
      <c r="A79" s="8" t="s">
        <v>84</v>
      </c>
      <c r="B79" s="41"/>
      <c r="C79" s="41"/>
    </row>
    <row r="80" spans="1:3" ht="12.75">
      <c r="A80" s="8" t="s">
        <v>85</v>
      </c>
      <c r="B80" s="69"/>
      <c r="C80" s="69"/>
    </row>
    <row r="81" spans="2:3" ht="30.75" customHeight="1">
      <c r="B81" s="41"/>
      <c r="C81" s="41"/>
    </row>
    <row r="82" ht="39.75" customHeight="1"/>
    <row r="84" ht="33.75" customHeight="1"/>
  </sheetData>
  <sheetProtection/>
  <mergeCells count="44">
    <mergeCell ref="A70:B70"/>
    <mergeCell ref="A71:B7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15:D15"/>
    <mergeCell ref="A16:D16"/>
    <mergeCell ref="A17:D17"/>
    <mergeCell ref="A19:C19"/>
    <mergeCell ref="A44:B44"/>
    <mergeCell ref="A45:B45"/>
    <mergeCell ref="A9:C9"/>
    <mergeCell ref="A10:D10"/>
    <mergeCell ref="A11:D11"/>
    <mergeCell ref="A12:D12"/>
    <mergeCell ref="A13:D13"/>
    <mergeCell ref="A14:D14"/>
    <mergeCell ref="C1:D1"/>
    <mergeCell ref="C2:D2"/>
    <mergeCell ref="C3:D3"/>
    <mergeCell ref="C4:D4"/>
    <mergeCell ref="A7:D7"/>
    <mergeCell ref="A8:D8"/>
  </mergeCells>
  <printOptions/>
  <pageMargins left="0.47" right="0.39" top="0.6" bottom="0.43" header="0.63" footer="0.68"/>
  <pageSetup horizontalDpi="600" verticalDpi="600" orientation="portrait" scale="9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5.140625" style="1" customWidth="1"/>
    <col min="2" max="4" width="20.421875" style="1" customWidth="1"/>
    <col min="5" max="5" width="18.421875" style="4" customWidth="1"/>
    <col min="6" max="6" width="13.421875" style="1" customWidth="1"/>
    <col min="7" max="7" width="11.57421875" style="1" customWidth="1"/>
    <col min="8" max="16384" width="9.140625" style="1" customWidth="1"/>
  </cols>
  <sheetData>
    <row r="1" spans="2:4" ht="12.75">
      <c r="B1" s="2"/>
      <c r="C1" s="3" t="s">
        <v>0</v>
      </c>
      <c r="D1" s="3"/>
    </row>
    <row r="2" spans="1:4" ht="12.75">
      <c r="A2" s="5"/>
      <c r="B2" s="2"/>
      <c r="C2" s="3" t="s">
        <v>1</v>
      </c>
      <c r="D2" s="3"/>
    </row>
    <row r="3" spans="1:4" ht="12.75">
      <c r="A3" s="5"/>
      <c r="B3" s="2"/>
      <c r="C3" s="3" t="s">
        <v>2</v>
      </c>
      <c r="D3" s="3"/>
    </row>
    <row r="4" spans="1:4" ht="12.75">
      <c r="A4" s="5"/>
      <c r="B4" s="2"/>
      <c r="C4" s="3" t="s">
        <v>3</v>
      </c>
      <c r="D4" s="3"/>
    </row>
    <row r="5" ht="12.75">
      <c r="A5" s="5"/>
    </row>
    <row r="6" ht="1.5" customHeight="1"/>
    <row r="7" spans="1:5" ht="12.75">
      <c r="A7" s="6" t="s">
        <v>4</v>
      </c>
      <c r="B7" s="6"/>
      <c r="C7" s="6"/>
      <c r="D7" s="6"/>
      <c r="E7" s="7"/>
    </row>
    <row r="8" spans="1:5" ht="12.75">
      <c r="A8" s="6" t="s">
        <v>5</v>
      </c>
      <c r="B8" s="6"/>
      <c r="C8" s="6"/>
      <c r="D8" s="6"/>
      <c r="E8" s="7"/>
    </row>
    <row r="9" spans="1:5" ht="12.75">
      <c r="A9" s="6"/>
      <c r="B9" s="6"/>
      <c r="C9" s="6"/>
      <c r="D9" s="8"/>
      <c r="E9" s="7"/>
    </row>
    <row r="10" spans="1:5" s="8" customFormat="1" ht="12.75">
      <c r="A10" s="6" t="str">
        <f>'[2]ф № 2  '!A9:D9</f>
        <v>                   за     3 квартал     2012   г.</v>
      </c>
      <c r="B10" s="6"/>
      <c r="C10" s="6"/>
      <c r="D10" s="6"/>
      <c r="E10" s="7"/>
    </row>
    <row r="11" spans="1:4" ht="24" customHeight="1">
      <c r="A11" s="9" t="s">
        <v>6</v>
      </c>
      <c r="B11" s="9"/>
      <c r="C11" s="9"/>
      <c r="D11" s="9"/>
    </row>
    <row r="12" spans="1:4" ht="14.25" customHeight="1">
      <c r="A12" s="10" t="s">
        <v>7</v>
      </c>
      <c r="B12" s="10"/>
      <c r="C12" s="10"/>
      <c r="D12" s="10"/>
    </row>
    <row r="13" spans="1:5" ht="20.25" customHeight="1">
      <c r="A13" s="11" t="s">
        <v>8</v>
      </c>
      <c r="B13" s="11"/>
      <c r="C13" s="11"/>
      <c r="D13" s="11"/>
      <c r="E13" s="12"/>
    </row>
    <row r="14" spans="1:4" ht="12.75">
      <c r="A14" s="13" t="s">
        <v>9</v>
      </c>
      <c r="B14" s="13"/>
      <c r="C14" s="13"/>
      <c r="D14" s="13"/>
    </row>
    <row r="15" spans="1:5" s="15" customFormat="1" ht="11.25">
      <c r="A15" s="13"/>
      <c r="B15" s="13"/>
      <c r="C15" s="13"/>
      <c r="D15" s="13"/>
      <c r="E15" s="14"/>
    </row>
    <row r="16" spans="1:5" ht="16.5" customHeight="1">
      <c r="A16" s="16" t="s">
        <v>10</v>
      </c>
      <c r="B16" s="16"/>
      <c r="C16" s="16"/>
      <c r="D16" s="16"/>
      <c r="E16" s="17"/>
    </row>
    <row r="17" spans="1:5" ht="12.75">
      <c r="A17" s="13" t="s">
        <v>11</v>
      </c>
      <c r="B17" s="13"/>
      <c r="C17" s="13"/>
      <c r="D17" s="13"/>
      <c r="E17" s="14"/>
    </row>
    <row r="18" ht="5.25" customHeight="1"/>
    <row r="19" spans="1:6" ht="12.75">
      <c r="A19" s="18" t="s">
        <v>12</v>
      </c>
      <c r="B19" s="18"/>
      <c r="C19" s="18"/>
      <c r="D19" s="8"/>
      <c r="E19" s="7"/>
      <c r="F19" s="8"/>
    </row>
    <row r="20" spans="1:4" ht="44.25" customHeight="1">
      <c r="A20" s="19" t="s">
        <v>13</v>
      </c>
      <c r="B20" s="19" t="s">
        <v>14</v>
      </c>
      <c r="C20" s="20" t="s">
        <v>15</v>
      </c>
      <c r="D20" s="21" t="s">
        <v>16</v>
      </c>
    </row>
    <row r="21" spans="1:4" ht="15.75" customHeight="1">
      <c r="A21" s="22" t="s">
        <v>17</v>
      </c>
      <c r="B21" s="23">
        <v>2</v>
      </c>
      <c r="C21" s="23">
        <v>3</v>
      </c>
      <c r="D21" s="23">
        <v>4</v>
      </c>
    </row>
    <row r="22" spans="1:6" ht="28.5" customHeight="1">
      <c r="A22" s="24" t="s">
        <v>18</v>
      </c>
      <c r="B22" s="25" t="s">
        <v>19</v>
      </c>
      <c r="C22" s="26">
        <f>SUM(C24:C28)</f>
        <v>2453.9335200000005</v>
      </c>
      <c r="D22" s="26">
        <f>SUM(D24:D28)</f>
        <v>3182.79233</v>
      </c>
      <c r="E22" s="27"/>
      <c r="F22" s="28"/>
    </row>
    <row r="23" spans="1:4" ht="12.75">
      <c r="A23" s="29" t="s">
        <v>20</v>
      </c>
      <c r="B23" s="29"/>
      <c r="C23" s="26"/>
      <c r="D23" s="26"/>
    </row>
    <row r="24" spans="1:6" ht="33.75" customHeight="1">
      <c r="A24" s="30" t="s">
        <v>21</v>
      </c>
      <c r="B24" s="25" t="s">
        <v>22</v>
      </c>
      <c r="C24" s="70">
        <f>3961.4-3786.2436</f>
        <v>175.1564000000003</v>
      </c>
      <c r="D24" s="26">
        <f>102.65221+C24</f>
        <v>277.8086100000003</v>
      </c>
      <c r="E24" s="31"/>
      <c r="F24" s="28"/>
    </row>
    <row r="25" spans="1:6" ht="12.75">
      <c r="A25" s="30" t="s">
        <v>23</v>
      </c>
      <c r="B25" s="25" t="s">
        <v>24</v>
      </c>
      <c r="C25" s="70">
        <f>380.02237+540.5575</f>
        <v>920.57987</v>
      </c>
      <c r="D25" s="26">
        <f>933.35195+C25</f>
        <v>1853.93182</v>
      </c>
      <c r="F25" s="28"/>
    </row>
    <row r="26" spans="1:6" ht="39.75" customHeight="1">
      <c r="A26" s="30" t="s">
        <v>25</v>
      </c>
      <c r="B26" s="25" t="s">
        <v>26</v>
      </c>
      <c r="C26" s="70">
        <v>0</v>
      </c>
      <c r="D26" s="26">
        <v>0</v>
      </c>
      <c r="E26" s="31"/>
      <c r="F26" s="28"/>
    </row>
    <row r="27" spans="1:6" ht="27.75" customHeight="1">
      <c r="A27" s="30" t="s">
        <v>27</v>
      </c>
      <c r="B27" s="25" t="s">
        <v>28</v>
      </c>
      <c r="C27" s="70">
        <f>(680026.35+1160865.55-482694.65)/1000</f>
        <v>1358.19725</v>
      </c>
      <c r="D27" s="26">
        <f>-307.14535+C27</f>
        <v>1051.0519</v>
      </c>
      <c r="E27" s="31"/>
      <c r="F27" s="28"/>
    </row>
    <row r="28" spans="1:6" ht="25.5">
      <c r="A28" s="30" t="s">
        <v>29</v>
      </c>
      <c r="B28" s="25" t="s">
        <v>30</v>
      </c>
      <c r="C28" s="70">
        <v>0</v>
      </c>
      <c r="D28" s="26">
        <v>0</v>
      </c>
      <c r="E28" s="32"/>
      <c r="F28" s="33"/>
    </row>
    <row r="29" spans="1:7" ht="51">
      <c r="A29" s="34" t="s">
        <v>31</v>
      </c>
      <c r="B29" s="25" t="s">
        <v>32</v>
      </c>
      <c r="C29" s="70">
        <f>SUM(C31:C35)</f>
        <v>31.292160000000003</v>
      </c>
      <c r="D29" s="26">
        <f>29.17637+C29</f>
        <v>60.46853</v>
      </c>
      <c r="E29" s="32"/>
      <c r="F29" s="35"/>
      <c r="G29" s="35"/>
    </row>
    <row r="30" spans="1:4" ht="12.75">
      <c r="A30" s="36" t="s">
        <v>20</v>
      </c>
      <c r="B30" s="29"/>
      <c r="C30" s="71"/>
      <c r="D30" s="26"/>
    </row>
    <row r="31" spans="1:5" ht="38.25" customHeight="1">
      <c r="A31" s="37" t="s">
        <v>33</v>
      </c>
      <c r="B31" s="25" t="s">
        <v>34</v>
      </c>
      <c r="C31" s="72">
        <v>6.8451</v>
      </c>
      <c r="D31" s="26">
        <f>12.82616+C31</f>
        <v>19.67126</v>
      </c>
      <c r="E31" s="32"/>
    </row>
    <row r="32" spans="1:4" ht="38.25">
      <c r="A32" s="37" t="s">
        <v>35</v>
      </c>
      <c r="B32" s="25" t="s">
        <v>36</v>
      </c>
      <c r="C32" s="72">
        <f>(841.31+1091.2+3144.55)/1000</f>
        <v>5.07706</v>
      </c>
      <c r="D32" s="26">
        <f>12.17421+C32</f>
        <v>17.25127</v>
      </c>
    </row>
    <row r="33" spans="1:4" ht="12.75">
      <c r="A33" s="37" t="s">
        <v>37</v>
      </c>
      <c r="B33" s="25" t="s">
        <v>38</v>
      </c>
      <c r="C33" s="72">
        <v>0</v>
      </c>
      <c r="D33" s="26">
        <f>4+C33</f>
        <v>4</v>
      </c>
    </row>
    <row r="34" spans="1:4" ht="12.75">
      <c r="A34" s="37" t="s">
        <v>39</v>
      </c>
      <c r="B34" s="25" t="s">
        <v>40</v>
      </c>
      <c r="C34" s="72">
        <v>19.25</v>
      </c>
      <c r="D34" s="26">
        <v>0</v>
      </c>
    </row>
    <row r="35" spans="1:4" ht="12.75">
      <c r="A35" s="37" t="s">
        <v>41</v>
      </c>
      <c r="B35" s="25" t="s">
        <v>42</v>
      </c>
      <c r="C35" s="72">
        <v>0.12</v>
      </c>
      <c r="D35" s="26">
        <f>0.176+C35</f>
        <v>0.296</v>
      </c>
    </row>
    <row r="36" spans="1:4" ht="12.75">
      <c r="A36" s="37" t="s">
        <v>43</v>
      </c>
      <c r="B36" s="25" t="s">
        <v>44</v>
      </c>
      <c r="C36" s="72">
        <f>D69</f>
        <v>0</v>
      </c>
      <c r="D36" s="26">
        <v>0</v>
      </c>
    </row>
    <row r="37" spans="1:4" ht="12.75">
      <c r="A37" s="39"/>
      <c r="B37" s="40"/>
      <c r="C37" s="41"/>
      <c r="D37" s="41"/>
    </row>
    <row r="38" spans="1:5" ht="24.75" customHeight="1">
      <c r="A38" s="42" t="s">
        <v>45</v>
      </c>
      <c r="B38" s="43"/>
      <c r="C38" s="44"/>
      <c r="D38" s="44"/>
      <c r="E38" s="45"/>
    </row>
    <row r="39" spans="1:4" ht="12.75">
      <c r="A39" s="46"/>
      <c r="B39" s="40"/>
      <c r="C39" s="41"/>
      <c r="D39" s="41"/>
    </row>
    <row r="40" spans="1:4" ht="12.75" customHeight="1" hidden="1">
      <c r="A40" s="46"/>
      <c r="B40" s="40"/>
      <c r="C40" s="41"/>
      <c r="D40" s="41"/>
    </row>
    <row r="41" spans="1:6" ht="12.75">
      <c r="A41" s="8" t="s">
        <v>46</v>
      </c>
      <c r="B41" s="8"/>
      <c r="C41" s="8"/>
      <c r="D41" s="8"/>
      <c r="E41" s="7"/>
      <c r="F41" s="8"/>
    </row>
    <row r="42" spans="1:6" ht="12.75" customHeight="1" hidden="1">
      <c r="A42" s="8"/>
      <c r="B42" s="8"/>
      <c r="C42" s="8"/>
      <c r="D42" s="8"/>
      <c r="E42" s="7"/>
      <c r="F42" s="8"/>
    </row>
    <row r="43" ht="13.5" customHeight="1">
      <c r="D43" s="5"/>
    </row>
    <row r="44" spans="1:4" ht="38.25" customHeight="1">
      <c r="A44" s="47" t="s">
        <v>13</v>
      </c>
      <c r="B44" s="48"/>
      <c r="C44" s="19" t="s">
        <v>14</v>
      </c>
      <c r="D44" s="21" t="s">
        <v>47</v>
      </c>
    </row>
    <row r="45" spans="1:4" ht="12.75">
      <c r="A45" s="49" t="s">
        <v>17</v>
      </c>
      <c r="B45" s="50"/>
      <c r="C45" s="23">
        <v>2</v>
      </c>
      <c r="D45" s="23">
        <v>3</v>
      </c>
    </row>
    <row r="46" spans="1:5" ht="29.25" customHeight="1">
      <c r="A46" s="51" t="s">
        <v>48</v>
      </c>
      <c r="B46" s="52"/>
      <c r="C46" s="25" t="s">
        <v>19</v>
      </c>
      <c r="D46" s="38">
        <f>E46/1000</f>
        <v>63854.857685668445</v>
      </c>
      <c r="E46" s="73">
        <v>63854857.685668446</v>
      </c>
    </row>
    <row r="47" spans="1:4" ht="18" customHeight="1">
      <c r="A47" s="51" t="s">
        <v>49</v>
      </c>
      <c r="B47" s="52"/>
      <c r="C47" s="25" t="s">
        <v>32</v>
      </c>
      <c r="D47" s="38">
        <f>SUM(D49:D60)</f>
        <v>11350.119460000002</v>
      </c>
    </row>
    <row r="48" spans="1:4" ht="12.75">
      <c r="A48" s="54" t="s">
        <v>50</v>
      </c>
      <c r="B48" s="55"/>
      <c r="C48" s="29"/>
      <c r="D48" s="56"/>
    </row>
    <row r="49" spans="1:4" ht="12.75">
      <c r="A49" s="54" t="s">
        <v>51</v>
      </c>
      <c r="B49" s="55"/>
      <c r="C49" s="29"/>
      <c r="D49" s="26">
        <v>99.82405</v>
      </c>
    </row>
    <row r="50" spans="1:4" ht="12.75">
      <c r="A50" s="54" t="s">
        <v>52</v>
      </c>
      <c r="B50" s="55"/>
      <c r="C50" s="29"/>
      <c r="D50" s="56">
        <v>0</v>
      </c>
    </row>
    <row r="51" spans="1:4" ht="12.75">
      <c r="A51" s="54" t="s">
        <v>53</v>
      </c>
      <c r="B51" s="55"/>
      <c r="C51" s="29"/>
      <c r="D51" s="26">
        <f>26.61067+3693.09075+2070.82438</f>
        <v>5790.525799999999</v>
      </c>
    </row>
    <row r="52" spans="1:4" ht="12.75">
      <c r="A52" s="54" t="s">
        <v>54</v>
      </c>
      <c r="B52" s="55"/>
      <c r="C52" s="29"/>
      <c r="D52" s="26">
        <f>132.406</f>
        <v>132.406</v>
      </c>
    </row>
    <row r="53" spans="1:4" ht="12.75">
      <c r="A53" s="54" t="s">
        <v>55</v>
      </c>
      <c r="B53" s="55"/>
      <c r="C53" s="29"/>
      <c r="D53" s="26">
        <f>353.27208+275.118</f>
        <v>628.39008</v>
      </c>
    </row>
    <row r="54" spans="1:4" ht="12.75">
      <c r="A54" s="54" t="s">
        <v>56</v>
      </c>
      <c r="B54" s="55"/>
      <c r="C54" s="29"/>
      <c r="D54" s="26">
        <v>1599.32553</v>
      </c>
    </row>
    <row r="55" spans="1:4" ht="12.75">
      <c r="A55" s="54" t="s">
        <v>57</v>
      </c>
      <c r="B55" s="55"/>
      <c r="C55" s="29"/>
      <c r="D55" s="26">
        <v>52.0953</v>
      </c>
    </row>
    <row r="56" spans="1:4" ht="12.75">
      <c r="A56" s="54" t="s">
        <v>58</v>
      </c>
      <c r="B56" s="55"/>
      <c r="C56" s="29"/>
      <c r="D56" s="56">
        <v>0</v>
      </c>
    </row>
    <row r="57" spans="1:5" ht="12.75">
      <c r="A57" s="54" t="s">
        <v>59</v>
      </c>
      <c r="B57" s="55"/>
      <c r="C57" s="29"/>
      <c r="D57" s="26">
        <v>3047.5527</v>
      </c>
      <c r="E57" s="32"/>
    </row>
    <row r="58" spans="1:4" ht="12.75">
      <c r="A58" s="54" t="s">
        <v>60</v>
      </c>
      <c r="B58" s="55"/>
      <c r="C58" s="29"/>
      <c r="D58" s="56">
        <v>0</v>
      </c>
    </row>
    <row r="59" spans="1:4" ht="12.75">
      <c r="A59" s="54" t="s">
        <v>61</v>
      </c>
      <c r="B59" s="55"/>
      <c r="C59" s="29"/>
      <c r="D59" s="56">
        <v>0</v>
      </c>
    </row>
    <row r="60" spans="1:5" ht="16.5" customHeight="1">
      <c r="A60" s="54" t="s">
        <v>62</v>
      </c>
      <c r="B60" s="55"/>
      <c r="C60" s="29"/>
      <c r="D60" s="56">
        <v>0</v>
      </c>
      <c r="E60" s="31"/>
    </row>
    <row r="61" spans="1:8" ht="42" customHeight="1">
      <c r="A61" s="57" t="s">
        <v>63</v>
      </c>
      <c r="B61" s="58"/>
      <c r="C61" s="25" t="s">
        <v>44</v>
      </c>
      <c r="D61" s="26">
        <f>E61/1000</f>
        <v>775.3474580307683</v>
      </c>
      <c r="E61" s="32">
        <v>775347.4580307683</v>
      </c>
      <c r="F61" s="33"/>
      <c r="H61" s="33"/>
    </row>
    <row r="62" spans="1:8" ht="27" customHeight="1">
      <c r="A62" s="57" t="s">
        <v>64</v>
      </c>
      <c r="B62" s="58"/>
      <c r="C62" s="25" t="s">
        <v>65</v>
      </c>
      <c r="D62" s="38">
        <f>D29</f>
        <v>60.46853</v>
      </c>
      <c r="E62" s="32"/>
      <c r="F62" s="33"/>
      <c r="H62" s="33"/>
    </row>
    <row r="63" spans="1:4" ht="27.75" customHeight="1">
      <c r="A63" s="57" t="s">
        <v>66</v>
      </c>
      <c r="B63" s="58"/>
      <c r="C63" s="25" t="s">
        <v>67</v>
      </c>
      <c r="D63" s="38">
        <f>D61-D62</f>
        <v>714.8789280307683</v>
      </c>
    </row>
    <row r="64" spans="1:5" ht="31.5" customHeight="1">
      <c r="A64" s="57" t="s">
        <v>68</v>
      </c>
      <c r="B64" s="58"/>
      <c r="C64" s="25" t="s">
        <v>69</v>
      </c>
      <c r="D64" s="38">
        <f>E64/1000</f>
        <v>70.48612436643347</v>
      </c>
      <c r="E64" s="32">
        <v>70486.12436643348</v>
      </c>
    </row>
    <row r="65" spans="1:6" ht="31.5" customHeight="1">
      <c r="A65" s="57" t="s">
        <v>70</v>
      </c>
      <c r="B65" s="58"/>
      <c r="C65" s="25" t="s">
        <v>71</v>
      </c>
      <c r="D65" s="26">
        <f>D31</f>
        <v>19.67126</v>
      </c>
      <c r="F65" s="33"/>
    </row>
    <row r="66" spans="1:4" ht="24.75" customHeight="1">
      <c r="A66" s="57" t="s">
        <v>72</v>
      </c>
      <c r="B66" s="58"/>
      <c r="C66" s="25" t="s">
        <v>73</v>
      </c>
      <c r="D66" s="38">
        <f>D64-D65</f>
        <v>50.81486436643347</v>
      </c>
    </row>
    <row r="67" spans="1:4" ht="30" customHeight="1">
      <c r="A67" s="59" t="s">
        <v>74</v>
      </c>
      <c r="B67" s="60"/>
      <c r="C67" s="25" t="s">
        <v>75</v>
      </c>
      <c r="D67" s="26">
        <f>D22</f>
        <v>3182.79233</v>
      </c>
    </row>
    <row r="68" spans="1:5" ht="20.25" customHeight="1">
      <c r="A68" s="57" t="s">
        <v>76</v>
      </c>
      <c r="B68" s="58"/>
      <c r="C68" s="25"/>
      <c r="D68" s="61">
        <f>D67/(E68/1000)*100</f>
        <v>4.604877066164223</v>
      </c>
      <c r="E68" s="62">
        <v>69117856.6608556</v>
      </c>
    </row>
    <row r="69" spans="1:4" ht="20.25" customHeight="1">
      <c r="A69" s="57" t="s">
        <v>77</v>
      </c>
      <c r="B69" s="58"/>
      <c r="C69" s="25" t="s">
        <v>78</v>
      </c>
      <c r="D69" s="26">
        <v>0</v>
      </c>
    </row>
    <row r="70" spans="1:4" ht="25.5" customHeight="1">
      <c r="A70" s="57" t="s">
        <v>79</v>
      </c>
      <c r="B70" s="58"/>
      <c r="C70" s="25"/>
      <c r="D70" s="26">
        <v>0</v>
      </c>
    </row>
    <row r="71" spans="1:4" ht="18" customHeight="1">
      <c r="A71" s="57" t="s">
        <v>80</v>
      </c>
      <c r="B71" s="58"/>
      <c r="C71" s="25"/>
      <c r="D71" s="56">
        <v>0</v>
      </c>
    </row>
    <row r="72" spans="1:3" ht="14.25" customHeight="1">
      <c r="A72" s="63"/>
      <c r="B72" s="40"/>
      <c r="C72" s="41"/>
    </row>
    <row r="73" spans="1:5" ht="24.75" customHeight="1">
      <c r="A73" s="42" t="s">
        <v>45</v>
      </c>
      <c r="B73" s="43"/>
      <c r="C73" s="43"/>
      <c r="D73" s="43"/>
      <c r="E73" s="45"/>
    </row>
    <row r="74" spans="1:3" ht="16.5" customHeight="1">
      <c r="A74" s="64"/>
      <c r="B74" s="41"/>
      <c r="C74" s="41"/>
    </row>
    <row r="75" spans="1:3" ht="1.5" customHeight="1">
      <c r="A75" s="64"/>
      <c r="B75" s="41"/>
      <c r="C75" s="41"/>
    </row>
    <row r="76" spans="1:5" s="15" customFormat="1" ht="12.75">
      <c r="A76" s="8" t="s">
        <v>81</v>
      </c>
      <c r="B76" s="65"/>
      <c r="C76" s="66"/>
      <c r="D76" s="67"/>
      <c r="E76" s="14"/>
    </row>
    <row r="77" spans="1:5" s="15" customFormat="1" ht="12.75">
      <c r="A77" s="8" t="s">
        <v>82</v>
      </c>
      <c r="B77" s="68"/>
      <c r="C77" s="68"/>
      <c r="D77" s="65" t="s">
        <v>83</v>
      </c>
      <c r="E77" s="14"/>
    </row>
    <row r="78" spans="2:3" ht="34.5" customHeight="1">
      <c r="B78" s="41"/>
      <c r="C78" s="41"/>
    </row>
    <row r="79" spans="1:3" ht="12.75">
      <c r="A79" s="8" t="s">
        <v>84</v>
      </c>
      <c r="B79" s="41"/>
      <c r="C79" s="41"/>
    </row>
    <row r="80" spans="1:3" ht="12.75">
      <c r="A80" s="8" t="s">
        <v>85</v>
      </c>
      <c r="B80" s="69"/>
      <c r="C80" s="69"/>
    </row>
    <row r="81" spans="2:3" ht="30.75" customHeight="1">
      <c r="B81" s="41"/>
      <c r="C81" s="41"/>
    </row>
    <row r="82" ht="39.75" customHeight="1"/>
    <row r="84" ht="33.75" customHeight="1"/>
  </sheetData>
  <sheetProtection/>
  <mergeCells count="44">
    <mergeCell ref="A70:B70"/>
    <mergeCell ref="A71:B7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15:D15"/>
    <mergeCell ref="A16:D16"/>
    <mergeCell ref="A17:D17"/>
    <mergeCell ref="A19:C19"/>
    <mergeCell ref="A44:B44"/>
    <mergeCell ref="A45:B45"/>
    <mergeCell ref="A9:C9"/>
    <mergeCell ref="A10:D10"/>
    <mergeCell ref="A11:D11"/>
    <mergeCell ref="A12:D12"/>
    <mergeCell ref="A13:D13"/>
    <mergeCell ref="A14:D14"/>
    <mergeCell ref="C1:D1"/>
    <mergeCell ref="C2:D2"/>
    <mergeCell ref="C3:D3"/>
    <mergeCell ref="C4:D4"/>
    <mergeCell ref="A7:D7"/>
    <mergeCell ref="A8:D8"/>
  </mergeCells>
  <printOptions horizontalCentered="1"/>
  <pageMargins left="0.4724409448818898" right="0.3937007874015748" top="0.5905511811023623" bottom="0.4330708661417323" header="0.6299212598425197" footer="0.6692913385826772"/>
  <pageSetup horizontalDpi="600" verticalDpi="600" orientation="portrait" scale="85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45.140625" style="1" customWidth="1"/>
    <col min="2" max="4" width="20.421875" style="1" customWidth="1"/>
    <col min="5" max="5" width="18.421875" style="4" customWidth="1"/>
    <col min="6" max="6" width="13.421875" style="1" customWidth="1"/>
    <col min="7" max="7" width="11.57421875" style="1" customWidth="1"/>
    <col min="8" max="16384" width="9.140625" style="1" customWidth="1"/>
  </cols>
  <sheetData>
    <row r="1" spans="2:4" ht="12.75">
      <c r="B1" s="2"/>
      <c r="C1" s="3" t="s">
        <v>0</v>
      </c>
      <c r="D1" s="3"/>
    </row>
    <row r="2" spans="1:4" ht="12.75">
      <c r="A2" s="5"/>
      <c r="B2" s="2"/>
      <c r="C2" s="3" t="s">
        <v>1</v>
      </c>
      <c r="D2" s="3"/>
    </row>
    <row r="3" spans="1:4" ht="12.75">
      <c r="A3" s="5"/>
      <c r="B3" s="2"/>
      <c r="C3" s="3" t="s">
        <v>2</v>
      </c>
      <c r="D3" s="3"/>
    </row>
    <row r="4" spans="1:4" ht="12.75">
      <c r="A4" s="5"/>
      <c r="B4" s="2"/>
      <c r="C4" s="3" t="s">
        <v>3</v>
      </c>
      <c r="D4" s="3"/>
    </row>
    <row r="5" ht="12.75">
      <c r="A5" s="5"/>
    </row>
    <row r="6" ht="1.5" customHeight="1"/>
    <row r="7" spans="1:5" ht="12.75">
      <c r="A7" s="6" t="s">
        <v>4</v>
      </c>
      <c r="B7" s="6"/>
      <c r="C7" s="6"/>
      <c r="D7" s="6"/>
      <c r="E7" s="7"/>
    </row>
    <row r="8" spans="1:5" ht="12.75">
      <c r="A8" s="6" t="s">
        <v>5</v>
      </c>
      <c r="B8" s="6"/>
      <c r="C8" s="6"/>
      <c r="D8" s="6"/>
      <c r="E8" s="7"/>
    </row>
    <row r="9" spans="1:5" ht="12.75">
      <c r="A9" s="6"/>
      <c r="B9" s="6"/>
      <c r="C9" s="6"/>
      <c r="D9" s="8"/>
      <c r="E9" s="7"/>
    </row>
    <row r="10" spans="1:5" s="8" customFormat="1" ht="12.75">
      <c r="A10" s="6" t="str">
        <f>'[1]ф № 2  '!A9:D9</f>
        <v>                   за     4 квартал     2012   г.</v>
      </c>
      <c r="B10" s="6"/>
      <c r="C10" s="6"/>
      <c r="D10" s="6"/>
      <c r="E10" s="7"/>
    </row>
    <row r="11" spans="1:4" ht="24" customHeight="1">
      <c r="A11" s="9" t="s">
        <v>6</v>
      </c>
      <c r="B11" s="9"/>
      <c r="C11" s="9"/>
      <c r="D11" s="9"/>
    </row>
    <row r="12" spans="1:4" ht="14.25" customHeight="1">
      <c r="A12" s="10" t="s">
        <v>7</v>
      </c>
      <c r="B12" s="10"/>
      <c r="C12" s="10"/>
      <c r="D12" s="10"/>
    </row>
    <row r="13" spans="1:5" ht="20.25" customHeight="1">
      <c r="A13" s="11" t="s">
        <v>8</v>
      </c>
      <c r="B13" s="11"/>
      <c r="C13" s="11"/>
      <c r="D13" s="11"/>
      <c r="E13" s="12"/>
    </row>
    <row r="14" spans="1:4" ht="12.75">
      <c r="A14" s="13" t="s">
        <v>9</v>
      </c>
      <c r="B14" s="13"/>
      <c r="C14" s="13"/>
      <c r="D14" s="13"/>
    </row>
    <row r="15" spans="1:5" s="15" customFormat="1" ht="11.25">
      <c r="A15" s="13"/>
      <c r="B15" s="13"/>
      <c r="C15" s="13"/>
      <c r="D15" s="13"/>
      <c r="E15" s="14"/>
    </row>
    <row r="16" spans="1:5" ht="16.5" customHeight="1">
      <c r="A16" s="16" t="s">
        <v>10</v>
      </c>
      <c r="B16" s="16"/>
      <c r="C16" s="16"/>
      <c r="D16" s="16"/>
      <c r="E16" s="17"/>
    </row>
    <row r="17" spans="1:5" ht="12.75">
      <c r="A17" s="13" t="s">
        <v>11</v>
      </c>
      <c r="B17" s="13"/>
      <c r="C17" s="13"/>
      <c r="D17" s="13"/>
      <c r="E17" s="14"/>
    </row>
    <row r="18" ht="5.25" customHeight="1"/>
    <row r="19" spans="1:6" ht="12.75">
      <c r="A19" s="18" t="s">
        <v>12</v>
      </c>
      <c r="B19" s="18"/>
      <c r="C19" s="18"/>
      <c r="D19" s="8"/>
      <c r="E19" s="7"/>
      <c r="F19" s="8"/>
    </row>
    <row r="20" spans="1:4" ht="44.25" customHeight="1">
      <c r="A20" s="19" t="s">
        <v>13</v>
      </c>
      <c r="B20" s="19" t="s">
        <v>14</v>
      </c>
      <c r="C20" s="20" t="s">
        <v>15</v>
      </c>
      <c r="D20" s="21" t="s">
        <v>16</v>
      </c>
    </row>
    <row r="21" spans="1:4" ht="15.75" customHeight="1">
      <c r="A21" s="22" t="s">
        <v>17</v>
      </c>
      <c r="B21" s="23">
        <v>2</v>
      </c>
      <c r="C21" s="23">
        <v>3</v>
      </c>
      <c r="D21" s="23">
        <v>4</v>
      </c>
    </row>
    <row r="22" spans="1:6" ht="28.5" customHeight="1">
      <c r="A22" s="24" t="s">
        <v>18</v>
      </c>
      <c r="B22" s="25" t="s">
        <v>19</v>
      </c>
      <c r="C22" s="26">
        <f>SUM(C24:C28)</f>
        <v>938.0164199999983</v>
      </c>
      <c r="D22" s="26">
        <f>SUM(D24:D28)</f>
        <v>4120.808749999998</v>
      </c>
      <c r="E22" s="27"/>
      <c r="F22" s="28"/>
    </row>
    <row r="23" spans="1:4" ht="12.75">
      <c r="A23" s="29" t="s">
        <v>20</v>
      </c>
      <c r="B23" s="29"/>
      <c r="C23" s="26"/>
      <c r="D23" s="26"/>
    </row>
    <row r="24" spans="1:6" ht="33.75" customHeight="1">
      <c r="A24" s="30" t="s">
        <v>21</v>
      </c>
      <c r="B24" s="25" t="s">
        <v>22</v>
      </c>
      <c r="C24" s="26">
        <f>(19831.9907-19862.26483)</f>
        <v>-30.274130000001605</v>
      </c>
      <c r="D24" s="26">
        <f>277.80861+C24</f>
        <v>247.53447999999838</v>
      </c>
      <c r="E24" s="31">
        <f>D24-327.67048</f>
        <v>-80.13600000000162</v>
      </c>
      <c r="F24" s="28"/>
    </row>
    <row r="25" spans="1:6" ht="12.75">
      <c r="A25" s="30" t="s">
        <v>23</v>
      </c>
      <c r="B25" s="25" t="s">
        <v>24</v>
      </c>
      <c r="C25" s="26">
        <f>2.67+611.48648</f>
        <v>614.15648</v>
      </c>
      <c r="D25" s="26">
        <f>1853.93182+C25</f>
        <v>2468.0883</v>
      </c>
      <c r="F25" s="28"/>
    </row>
    <row r="26" spans="1:6" ht="39.75" customHeight="1">
      <c r="A26" s="30" t="s">
        <v>25</v>
      </c>
      <c r="B26" s="25" t="s">
        <v>26</v>
      </c>
      <c r="C26" s="26">
        <v>0</v>
      </c>
      <c r="D26" s="26">
        <v>0</v>
      </c>
      <c r="E26" s="31"/>
      <c r="F26" s="28"/>
    </row>
    <row r="27" spans="1:6" ht="27.75" customHeight="1">
      <c r="A27" s="30" t="s">
        <v>27</v>
      </c>
      <c r="B27" s="25" t="s">
        <v>28</v>
      </c>
      <c r="C27" s="26">
        <f>(-357487.33+711621.4)/1000</f>
        <v>354.13407</v>
      </c>
      <c r="D27" s="26">
        <f>1051.0519+C27</f>
        <v>1405.18597</v>
      </c>
      <c r="E27" s="31"/>
      <c r="F27" s="28"/>
    </row>
    <row r="28" spans="1:6" ht="25.5">
      <c r="A28" s="30" t="s">
        <v>29</v>
      </c>
      <c r="B28" s="25" t="s">
        <v>30</v>
      </c>
      <c r="C28" s="26">
        <v>0</v>
      </c>
      <c r="D28" s="26">
        <v>0</v>
      </c>
      <c r="E28" s="32"/>
      <c r="F28" s="33"/>
    </row>
    <row r="29" spans="1:7" ht="51">
      <c r="A29" s="34" t="s">
        <v>31</v>
      </c>
      <c r="B29" s="25" t="s">
        <v>32</v>
      </c>
      <c r="C29" s="26">
        <f>SUM(C31:C35)</f>
        <v>146.87498</v>
      </c>
      <c r="D29" s="26">
        <f>SUM(D31:D35)</f>
        <v>207.34350999999998</v>
      </c>
      <c r="E29" s="32"/>
      <c r="F29" s="35"/>
      <c r="G29" s="35"/>
    </row>
    <row r="30" spans="1:4" ht="12.75">
      <c r="A30" s="36" t="s">
        <v>20</v>
      </c>
      <c r="B30" s="29"/>
      <c r="C30" s="26"/>
      <c r="D30" s="26"/>
    </row>
    <row r="31" spans="1:5" ht="25.5" customHeight="1">
      <c r="A31" s="37" t="s">
        <v>33</v>
      </c>
      <c r="B31" s="25" t="s">
        <v>34</v>
      </c>
      <c r="C31" s="38">
        <v>7.61735</v>
      </c>
      <c r="D31" s="26">
        <f>19.67126+C31</f>
        <v>27.28861</v>
      </c>
      <c r="E31" s="32"/>
    </row>
    <row r="32" spans="1:4" ht="38.25">
      <c r="A32" s="37" t="s">
        <v>35</v>
      </c>
      <c r="B32" s="25" t="s">
        <v>36</v>
      </c>
      <c r="C32" s="38">
        <f>4.56276+4.57487</f>
        <v>9.13763</v>
      </c>
      <c r="D32" s="26">
        <f>17.25127+C32</f>
        <v>26.3889</v>
      </c>
    </row>
    <row r="33" spans="1:4" ht="12.75">
      <c r="A33" s="37" t="s">
        <v>37</v>
      </c>
      <c r="B33" s="25" t="s">
        <v>38</v>
      </c>
      <c r="C33" s="38">
        <v>130</v>
      </c>
      <c r="D33" s="26">
        <f>4+C33</f>
        <v>134</v>
      </c>
    </row>
    <row r="34" spans="1:4" ht="12.75">
      <c r="A34" s="37" t="s">
        <v>39</v>
      </c>
      <c r="B34" s="25" t="s">
        <v>40</v>
      </c>
      <c r="C34" s="38">
        <v>0</v>
      </c>
      <c r="D34" s="26">
        <v>19.25</v>
      </c>
    </row>
    <row r="35" spans="1:4" ht="12.75">
      <c r="A35" s="37" t="s">
        <v>41</v>
      </c>
      <c r="B35" s="25" t="s">
        <v>42</v>
      </c>
      <c r="C35" s="38">
        <v>0.12</v>
      </c>
      <c r="D35" s="26">
        <f>0.296+C35</f>
        <v>0.416</v>
      </c>
    </row>
    <row r="36" spans="1:4" ht="12.75">
      <c r="A36" s="37" t="s">
        <v>43</v>
      </c>
      <c r="B36" s="25" t="s">
        <v>44</v>
      </c>
      <c r="C36" s="38">
        <v>412.08088</v>
      </c>
      <c r="D36" s="26">
        <f>C36</f>
        <v>412.08088</v>
      </c>
    </row>
    <row r="37" spans="1:4" ht="12.75">
      <c r="A37" s="39"/>
      <c r="B37" s="40"/>
      <c r="C37" s="41"/>
      <c r="D37" s="41"/>
    </row>
    <row r="38" spans="1:5" ht="24.75" customHeight="1">
      <c r="A38" s="42" t="s">
        <v>45</v>
      </c>
      <c r="B38" s="43"/>
      <c r="C38" s="44"/>
      <c r="D38" s="44"/>
      <c r="E38" s="45"/>
    </row>
    <row r="39" spans="1:4" ht="12.75">
      <c r="A39" s="46"/>
      <c r="B39" s="40"/>
      <c r="C39" s="41"/>
      <c r="D39" s="41"/>
    </row>
    <row r="40" spans="1:4" ht="12.75" customHeight="1" hidden="1">
      <c r="A40" s="46"/>
      <c r="B40" s="40"/>
      <c r="C40" s="41"/>
      <c r="D40" s="41"/>
    </row>
    <row r="41" spans="1:6" ht="12.75">
      <c r="A41" s="8" t="s">
        <v>46</v>
      </c>
      <c r="B41" s="8"/>
      <c r="C41" s="8"/>
      <c r="D41" s="8"/>
      <c r="E41" s="7"/>
      <c r="F41" s="8"/>
    </row>
    <row r="42" spans="1:6" ht="12.75" customHeight="1" hidden="1">
      <c r="A42" s="8"/>
      <c r="B42" s="8"/>
      <c r="C42" s="8"/>
      <c r="D42" s="8"/>
      <c r="E42" s="7"/>
      <c r="F42" s="8"/>
    </row>
    <row r="43" ht="13.5" customHeight="1">
      <c r="D43" s="5"/>
    </row>
    <row r="44" spans="1:4" ht="38.25" customHeight="1">
      <c r="A44" s="47" t="s">
        <v>13</v>
      </c>
      <c r="B44" s="48"/>
      <c r="C44" s="19" t="s">
        <v>14</v>
      </c>
      <c r="D44" s="21" t="s">
        <v>47</v>
      </c>
    </row>
    <row r="45" spans="1:4" ht="12.75">
      <c r="A45" s="49" t="s">
        <v>17</v>
      </c>
      <c r="B45" s="50"/>
      <c r="C45" s="23">
        <v>2</v>
      </c>
      <c r="D45" s="23">
        <v>3</v>
      </c>
    </row>
    <row r="46" spans="1:5" ht="29.25" customHeight="1">
      <c r="A46" s="51" t="s">
        <v>48</v>
      </c>
      <c r="B46" s="52"/>
      <c r="C46" s="25" t="s">
        <v>19</v>
      </c>
      <c r="D46" s="38">
        <f>E46/1000</f>
        <v>63985.09070430829</v>
      </c>
      <c r="E46" s="53">
        <v>63985090.704308294</v>
      </c>
    </row>
    <row r="47" spans="1:4" ht="18" customHeight="1">
      <c r="A47" s="51" t="s">
        <v>49</v>
      </c>
      <c r="B47" s="52"/>
      <c r="C47" s="25" t="s">
        <v>32</v>
      </c>
      <c r="D47" s="38">
        <f>SUM(D48:D60)</f>
        <v>15392.31379</v>
      </c>
    </row>
    <row r="48" spans="1:4" ht="12.75">
      <c r="A48" s="54" t="s">
        <v>50</v>
      </c>
      <c r="B48" s="55"/>
      <c r="C48" s="29"/>
      <c r="D48" s="56"/>
    </row>
    <row r="49" spans="1:4" ht="12.75">
      <c r="A49" s="54" t="s">
        <v>51</v>
      </c>
      <c r="B49" s="55"/>
      <c r="C49" s="29"/>
      <c r="D49" s="26">
        <v>99.82405</v>
      </c>
    </row>
    <row r="50" spans="1:4" ht="12.75">
      <c r="A50" s="54" t="s">
        <v>52</v>
      </c>
      <c r="B50" s="55"/>
      <c r="C50" s="29"/>
      <c r="D50" s="56">
        <v>0</v>
      </c>
    </row>
    <row r="51" spans="1:4" ht="12.75">
      <c r="A51" s="54" t="s">
        <v>53</v>
      </c>
      <c r="B51" s="55"/>
      <c r="C51" s="29"/>
      <c r="D51" s="26">
        <f>26.61067+3693.09075+2070.82438</f>
        <v>5790.525799999999</v>
      </c>
    </row>
    <row r="52" spans="1:4" ht="12.75">
      <c r="A52" s="54" t="s">
        <v>54</v>
      </c>
      <c r="B52" s="55"/>
      <c r="C52" s="29"/>
      <c r="D52" s="26">
        <f>132.406</f>
        <v>132.406</v>
      </c>
    </row>
    <row r="53" spans="1:4" ht="12.75">
      <c r="A53" s="54" t="s">
        <v>55</v>
      </c>
      <c r="B53" s="55"/>
      <c r="C53" s="29"/>
      <c r="D53" s="26">
        <f>353.27208+275.118</f>
        <v>628.39008</v>
      </c>
    </row>
    <row r="54" spans="1:4" ht="12.75">
      <c r="A54" s="54" t="s">
        <v>56</v>
      </c>
      <c r="B54" s="55"/>
      <c r="C54" s="29"/>
      <c r="D54" s="26">
        <v>1599.32553</v>
      </c>
    </row>
    <row r="55" spans="1:4" ht="12.75">
      <c r="A55" s="54" t="s">
        <v>57</v>
      </c>
      <c r="B55" s="55"/>
      <c r="C55" s="29"/>
      <c r="D55" s="26">
        <v>52.0953</v>
      </c>
    </row>
    <row r="56" spans="1:4" ht="12.75">
      <c r="A56" s="54" t="s">
        <v>58</v>
      </c>
      <c r="B56" s="55"/>
      <c r="C56" s="29"/>
      <c r="D56" s="56">
        <v>0</v>
      </c>
    </row>
    <row r="57" spans="1:5" ht="12.75">
      <c r="A57" s="54" t="s">
        <v>59</v>
      </c>
      <c r="B57" s="55"/>
      <c r="C57" s="29"/>
      <c r="D57" s="26">
        <v>3047.5527</v>
      </c>
      <c r="E57" s="32"/>
    </row>
    <row r="58" spans="1:4" ht="12.75">
      <c r="A58" s="54" t="s">
        <v>60</v>
      </c>
      <c r="B58" s="55"/>
      <c r="C58" s="29"/>
      <c r="D58" s="26">
        <v>51.567</v>
      </c>
    </row>
    <row r="59" spans="1:4" ht="12.75">
      <c r="A59" s="54" t="s">
        <v>61</v>
      </c>
      <c r="B59" s="55"/>
      <c r="C59" s="29"/>
      <c r="D59" s="26">
        <v>0</v>
      </c>
    </row>
    <row r="60" spans="1:5" ht="16.5" customHeight="1">
      <c r="A60" s="54" t="s">
        <v>62</v>
      </c>
      <c r="B60" s="55"/>
      <c r="C60" s="29"/>
      <c r="D60" s="26">
        <f>67.49455+3923.13278</f>
        <v>3990.62733</v>
      </c>
      <c r="E60" s="31"/>
    </row>
    <row r="61" spans="1:8" ht="42" customHeight="1">
      <c r="A61" s="57" t="s">
        <v>63</v>
      </c>
      <c r="B61" s="58"/>
      <c r="C61" s="25" t="s">
        <v>44</v>
      </c>
      <c r="D61" s="26">
        <f>E61/1000</f>
        <v>777.40895</v>
      </c>
      <c r="E61" s="32">
        <v>777408.95</v>
      </c>
      <c r="F61" s="33"/>
      <c r="H61" s="33"/>
    </row>
    <row r="62" spans="1:8" ht="27" customHeight="1">
      <c r="A62" s="57" t="s">
        <v>64</v>
      </c>
      <c r="B62" s="58"/>
      <c r="C62" s="25" t="s">
        <v>65</v>
      </c>
      <c r="D62" s="38">
        <f>D29</f>
        <v>207.34350999999998</v>
      </c>
      <c r="E62" s="32"/>
      <c r="F62" s="33"/>
      <c r="H62" s="33"/>
    </row>
    <row r="63" spans="1:4" ht="27.75" customHeight="1">
      <c r="A63" s="57" t="s">
        <v>66</v>
      </c>
      <c r="B63" s="58"/>
      <c r="C63" s="25" t="s">
        <v>67</v>
      </c>
      <c r="D63" s="38">
        <f>D61-D62</f>
        <v>570.0654400000001</v>
      </c>
    </row>
    <row r="64" spans="1:5" ht="31.5" customHeight="1">
      <c r="A64" s="57" t="s">
        <v>68</v>
      </c>
      <c r="B64" s="58"/>
      <c r="C64" s="25" t="s">
        <v>69</v>
      </c>
      <c r="D64" s="38">
        <f>E64/1000</f>
        <v>70.67353</v>
      </c>
      <c r="E64" s="32">
        <v>70673.53</v>
      </c>
    </row>
    <row r="65" spans="1:6" ht="31.5" customHeight="1">
      <c r="A65" s="57" t="s">
        <v>70</v>
      </c>
      <c r="B65" s="58"/>
      <c r="C65" s="25" t="s">
        <v>71</v>
      </c>
      <c r="D65" s="26">
        <f>D31</f>
        <v>27.28861</v>
      </c>
      <c r="F65" s="33"/>
    </row>
    <row r="66" spans="1:4" ht="24.75" customHeight="1">
      <c r="A66" s="57" t="s">
        <v>72</v>
      </c>
      <c r="B66" s="58"/>
      <c r="C66" s="25" t="s">
        <v>73</v>
      </c>
      <c r="D66" s="38">
        <f>D64-D65</f>
        <v>43.38492</v>
      </c>
    </row>
    <row r="67" spans="1:4" ht="30" customHeight="1">
      <c r="A67" s="59" t="s">
        <v>74</v>
      </c>
      <c r="B67" s="60"/>
      <c r="C67" s="25" t="s">
        <v>75</v>
      </c>
      <c r="D67" s="26">
        <f>D22</f>
        <v>4120.808749999998</v>
      </c>
    </row>
    <row r="68" spans="1:5" ht="20.25" customHeight="1">
      <c r="A68" s="57" t="s">
        <v>76</v>
      </c>
      <c r="B68" s="58"/>
      <c r="C68" s="25"/>
      <c r="D68" s="61">
        <f>D67*1000/E68*100</f>
        <v>5.812353551870785</v>
      </c>
      <c r="E68" s="62">
        <v>70897420.69584978</v>
      </c>
    </row>
    <row r="69" spans="1:4" ht="20.25" customHeight="1">
      <c r="A69" s="57" t="s">
        <v>77</v>
      </c>
      <c r="B69" s="58"/>
      <c r="C69" s="25" t="s">
        <v>78</v>
      </c>
      <c r="D69" s="26">
        <v>412.08088</v>
      </c>
    </row>
    <row r="70" spans="1:4" ht="25.5" customHeight="1">
      <c r="A70" s="57" t="s">
        <v>79</v>
      </c>
      <c r="B70" s="58"/>
      <c r="C70" s="25"/>
      <c r="D70" s="26">
        <v>10</v>
      </c>
    </row>
    <row r="71" spans="1:4" ht="18" customHeight="1">
      <c r="A71" s="57" t="s">
        <v>80</v>
      </c>
      <c r="B71" s="58"/>
      <c r="C71" s="25"/>
      <c r="D71" s="56">
        <f>D69*1000/E68*100</f>
        <v>0.5812353622395217</v>
      </c>
    </row>
    <row r="72" spans="1:3" ht="14.25" customHeight="1">
      <c r="A72" s="63"/>
      <c r="B72" s="40"/>
      <c r="C72" s="41"/>
    </row>
    <row r="73" spans="1:5" ht="24.75" customHeight="1">
      <c r="A73" s="42" t="s">
        <v>45</v>
      </c>
      <c r="B73" s="43"/>
      <c r="C73" s="43"/>
      <c r="D73" s="43"/>
      <c r="E73" s="45"/>
    </row>
    <row r="74" spans="1:3" ht="16.5" customHeight="1">
      <c r="A74" s="64"/>
      <c r="B74" s="41"/>
      <c r="C74" s="41"/>
    </row>
    <row r="75" spans="1:3" ht="1.5" customHeight="1">
      <c r="A75" s="64"/>
      <c r="B75" s="41"/>
      <c r="C75" s="41"/>
    </row>
    <row r="76" spans="1:5" s="15" customFormat="1" ht="12.75">
      <c r="A76" s="8" t="s">
        <v>81</v>
      </c>
      <c r="B76" s="65"/>
      <c r="C76" s="66"/>
      <c r="D76" s="67"/>
      <c r="E76" s="14"/>
    </row>
    <row r="77" spans="1:5" s="15" customFormat="1" ht="12.75">
      <c r="A77" s="8" t="s">
        <v>82</v>
      </c>
      <c r="B77" s="68"/>
      <c r="C77" s="68"/>
      <c r="D77" s="65" t="s">
        <v>83</v>
      </c>
      <c r="E77" s="14"/>
    </row>
    <row r="78" spans="2:3" ht="34.5" customHeight="1">
      <c r="B78" s="41"/>
      <c r="C78" s="41"/>
    </row>
    <row r="79" spans="1:3" ht="12.75">
      <c r="A79" s="8" t="s">
        <v>84</v>
      </c>
      <c r="B79" s="41"/>
      <c r="C79" s="41"/>
    </row>
    <row r="80" spans="1:3" ht="12.75">
      <c r="A80" s="8" t="s">
        <v>85</v>
      </c>
      <c r="B80" s="69"/>
      <c r="C80" s="69"/>
    </row>
    <row r="81" spans="2:3" ht="30.75" customHeight="1">
      <c r="B81" s="41"/>
      <c r="C81" s="41"/>
    </row>
    <row r="82" ht="39.75" customHeight="1"/>
    <row r="84" ht="33.75" customHeight="1"/>
  </sheetData>
  <sheetProtection/>
  <mergeCells count="44">
    <mergeCell ref="A70:B70"/>
    <mergeCell ref="A71:B71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15:D15"/>
    <mergeCell ref="A16:D16"/>
    <mergeCell ref="A17:D17"/>
    <mergeCell ref="A19:C19"/>
    <mergeCell ref="A44:B44"/>
    <mergeCell ref="A45:B45"/>
    <mergeCell ref="A9:C9"/>
    <mergeCell ref="A10:D10"/>
    <mergeCell ref="A11:D11"/>
    <mergeCell ref="A12:D12"/>
    <mergeCell ref="A13:D13"/>
    <mergeCell ref="A14:D14"/>
    <mergeCell ref="C1:D1"/>
    <mergeCell ref="C2:D2"/>
    <mergeCell ref="C3:D3"/>
    <mergeCell ref="C4:D4"/>
    <mergeCell ref="A7:D7"/>
    <mergeCell ref="A8:D8"/>
  </mergeCells>
  <printOptions horizontalCentered="1"/>
  <pageMargins left="0.4724409448818898" right="0.3937007874015748" top="0.5905511811023623" bottom="0.4330708661417323" header="0.6299212598425197" footer="0.6692913385826772"/>
  <pageSetup horizontalDpi="600" verticalDpi="600" orientation="portrait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2014-04-17T13:26:07Z</dcterms:created>
  <dcterms:modified xsi:type="dcterms:W3CDTF">2014-04-17T13:33:34Z</dcterms:modified>
  <cp:category/>
  <cp:version/>
  <cp:contentType/>
  <cp:contentStatus/>
</cp:coreProperties>
</file>